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505" activeTab="0"/>
  </bookViews>
  <sheets>
    <sheet name="VETEX" sheetId="1" r:id="rId1"/>
  </sheets>
  <definedNames>
    <definedName name="_xlnm._FilterDatabase" localSheetId="0" hidden="1">'VETEX'!$A$2:$N$130</definedName>
  </definedNames>
  <calcPr fullCalcOnLoad="1"/>
</workbook>
</file>

<file path=xl/sharedStrings.xml><?xml version="1.0" encoding="utf-8"?>
<sst xmlns="http://schemas.openxmlformats.org/spreadsheetml/2006/main" count="438" uniqueCount="276">
  <si>
    <t>Tipo record</t>
  </si>
  <si>
    <t>Responsabile</t>
  </si>
  <si>
    <t>Codice bilancio</t>
  </si>
  <si>
    <t>Capitolo</t>
  </si>
  <si>
    <t>Articolo</t>
  </si>
  <si>
    <t>Descrizione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</si>
  <si>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</si>
  <si>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01.02.1.03.02.99.002</t>
  </si>
  <si>
    <t>SPESE PER LITI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</si>
  <si>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</si>
  <si>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99.01.7.02.04.02.001</t>
  </si>
  <si>
    <t>RESTITUZIONE DI DEPOSITI CONTRATTUALI E D'ASTA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</si>
  <si>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</si>
  <si>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</si>
  <si>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</si>
  <si>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01.02.1.01.01.01.002</t>
  </si>
  <si>
    <t>STIPENDI ED ALTRI ASSEGNI FISSI AL PERSONALE SERVIZI GENERALI AMMINISTRATIVI - ONERI PREVIDENZIALI, ASSISTENZIALI A CARICO DEL COMUNE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</si>
  <si>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</si>
  <si>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01.02.1.01.02.01.001</t>
  </si>
  <si>
    <t>STIPENDI ED ALTRI ASSEGNI FISSI AL PERSONALE SERVIZI GENERALI AMMINISTRATIVI - ONERI PREVIDENZIALI, ASSISTENZIALI A CARICO DEL COMUNE ve 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</si>
  <si>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</si>
  <si>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01.02.1.01.02.02.001</t>
  </si>
  <si>
    <t>STIPENDI ED ALTRI ASSEGNI FISSI AL PERSONALE SERVIZI GENERALI AMMINISTRATIVI - ONERI PREVIDENZIALI, ASSISTENZIALI A CARICO DEL COMUNE - ASSEGNI NUCLEO FAMILIARE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</si>
  <si>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</si>
  <si>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01.10.1.03.02.14.002</t>
  </si>
  <si>
    <t>RIMBORSO MENSA AL PERSONALE DIPENDENTE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</si>
  <si>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</si>
  <si>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03.01.1.03.02.04.001</t>
  </si>
  <si>
    <t>SPESE PER LA FORMAZIONE E L'ADDESTRAMENTO DEL PERSONALE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</si>
  <si>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</si>
  <si>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03.01.1.01.01.01.002</t>
  </si>
  <si>
    <t>STIPENDI ED ALTRI ASSEGNI FISSI AL PERSONALE E RELATIVI ONERI - VIGILI URBANI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</si>
  <si>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</si>
  <si>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03.01.1.01.01.01.006</t>
  </si>
  <si>
    <t>STIPENDI ED ALTRI ASSEGNI FISSI AL PERSONALE NON DI RUOLO - VIGILI URBANI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</si>
  <si>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</si>
  <si>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03.01.1.04.01.02.005</t>
  </si>
  <si>
    <t>RIMBORSO ALL'UNIONE CALDOGNO, COSTABISSARA ED ISOLA VIC.NA PER COMANDO VOLANTE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</si>
  <si>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</si>
  <si>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03.01.1.01.02.01.001</t>
  </si>
  <si>
    <t>CONTRIBUTI SU STIPENDI PERSONALE DI RUOLO - VIGILI URBANI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</si>
  <si>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</si>
  <si>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CONTRIBUTI SU STIPENDI PERSONALE NON DI RUOLO - VIGILI URBANI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</si>
  <si>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</si>
  <si>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03.01.1.01.02.02.001</t>
  </si>
  <si>
    <t>CONTRIBUTI SU STIPENDI PERSONALE DI RUOLO - ASSEGNI NUCLEO FAMILIARE - VIGILI URBANI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</si>
  <si>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</si>
  <si>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03.01.1.03.01.02.004</t>
  </si>
  <si>
    <t>SPESE PER IL VESTIARIO DEL PERSONALE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</si>
  <si>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</si>
  <si>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03.01.1.01.01.02.999</t>
  </si>
  <si>
    <t>INDENNITA' E RIMBORSO SPESE PER LE MISSIONI EFFETTUATE DAL PERSONALE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</si>
  <si>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</si>
  <si>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01.02.1.04.01.02.003</t>
  </si>
  <si>
    <t>RIMBORSO SPESE DEL PERSONALE IN CONVENZIONE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</si>
  <si>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</si>
  <si>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01.02.1.03.02.13.005</t>
  </si>
  <si>
    <t>SPESE RELATIVE ALLA SORVEGLIANZA SANITARIA, VISITE MEDICO COLLEGIALI E FISCALI</t>
  </si>
  <si>
    <t>01.10.1.01.01.01.002</t>
  </si>
  <si>
    <t>FONDO PER IL MIGLIORAMENTO DEL L'EFFICIENZA DEI SERVIZI</t>
  </si>
  <si>
    <t>01.10.1.01.01.01.003</t>
  </si>
  <si>
    <t>FONDO PER LAVORO STRAORDINARIO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</si>
  <si>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</si>
  <si>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</si>
  <si>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01.11.1.03.01.02.006</t>
  </si>
  <si>
    <t>CANONI DI MANUTENZIONE ED ASSISTENZA GESTIONALI  E ATTREZZATURE INFORMATICHE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</si>
  <si>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</si>
  <si>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01.11.1.03.02.19.001</t>
  </si>
  <si>
    <t>SPESE DI FUNZIONAMENTO DEL CENTRO ELETTRONICO - MATERIALE D'USO E SPESE DIVERSE PER IL CENTRO ELETTRONICO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</si>
  <si>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</si>
  <si>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03.01.1.03.02.05.003</t>
  </si>
  <si>
    <t>SPESE PER COLLEGAMENTO INTERNET ANCITEL PRA - PUBBLICO REGISTRO AUTOMOBILISTICO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</si>
  <si>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</si>
  <si>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01.05.2.02.01.07.999</t>
  </si>
  <si>
    <t>AUTOMAZIONE SERVIZI AMMINISTRATIVI DEL COMUNE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</si>
  <si>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</si>
  <si>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01.05.2.02.03.02.001</t>
  </si>
  <si>
    <t>AUTOMAZIONE SERVIZI AMMINISTRATIVI DEL COMUNE - BENI IMMATERIALI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</si>
  <si>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</si>
  <si>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03.01.2.02.01.07.000</t>
  </si>
  <si>
    <t>ACQUISTO ATTREZZATURA INFORMATICA PER SEDE DELLA POLIZIA LOCALE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</si>
  <si>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</si>
  <si>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</si>
  <si>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01.02.1.03.02.16.002</t>
  </si>
  <si>
    <t>SPESE PER SERVIZIO DI STAMPA E NOTIFICA VERBALI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</si>
  <si>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</si>
  <si>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SERVIZIO DI ACCESSO AGLI ARCHIVI DELLA MOTORIZZAZIONE CIVILE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</si>
  <si>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</si>
  <si>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03.01.1.03.02.05.002</t>
  </si>
  <si>
    <t>SPESE PER UTENZE TELEFONICHE MOBILI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</si>
  <si>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</si>
  <si>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03.01.1.04.01.02.002</t>
  </si>
  <si>
    <t>RIVERSAMENTO ALLA PROVINCIA DI VICENZA QUOTA SANZIONI CDS SU STRADE PROVINCIALI</t>
  </si>
  <si>
    <t>03.01.1.04.01.02.001</t>
  </si>
  <si>
    <t>DEVOLUZIONE ALLA R.V. DI UN TERZO DELLE SANZIONI INTROITATE IN ATTUAZIONE ALLA L.R. 23/16.08.2007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</si>
  <si>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</si>
  <si>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03.01.1.03.02.13.999</t>
  </si>
  <si>
    <t>SPESA PER LA CUSTODIA DEI VEICOLI SEQUESTRATI</t>
  </si>
  <si>
    <t>03.01.1.04.01.02.003</t>
  </si>
  <si>
    <t>RIVERSAMENTO SANZIONI AI COMUNI PER OBBLIGHI DI DESTINAZIONE DI LEGGE (ART. 208 CDS)</t>
  </si>
  <si>
    <t>03.01.2.02.01.05.001</t>
  </si>
  <si>
    <t>ACQUISTO ATTREZZATURA PER SEDE DISTACCATA DELLA POLIZIA LOCALE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</si>
  <si>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</si>
  <si>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</si>
  <si>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01.02.1.03.01.02.000</t>
  </si>
  <si>
    <t>SPESE PER FORNITURA CARTA, CANCELLERIA, STAMPATI E VARIE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</si>
  <si>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</si>
  <si>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03.01.1.03.02.16.002</t>
  </si>
  <si>
    <t>SPESE POSTALI E RIMBORSO SPESE DI NOTIFICA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</si>
  <si>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</si>
  <si>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01.01.1.03.01.01.001</t>
  </si>
  <si>
    <t>ACQUISTO ED ABBONAMENTO A GIORNALI, RIVISTE E PUBBLICAZIONI PER USO DEGLI UFFICI E SERVIZI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</si>
  <si>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</si>
  <si>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03.01.1.03.02.05.001</t>
  </si>
  <si>
    <t>SPESE PER UTENZE TELEFONICHE FISSE E CONNESSIONE VOCI E DATI</t>
  </si>
  <si>
    <t>03.01.1.03.01.02.002</t>
  </si>
  <si>
    <t>SPESE PER FORNITURA CARBURANTE MEZZI DELLA POLIZIA LOCALE</t>
  </si>
  <si>
    <t>03.01.1.03.02.07.008</t>
  </si>
  <si>
    <t>NOLEGGIO ATTREZZATURA PER SEDE DISTACCATA POLIZIA LOCALE</t>
  </si>
  <si>
    <t>RIMBORSO SPESE PER MISSIONI EFFETTUATE DAL PERSONALE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</si>
  <si>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</si>
  <si>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03.01.1.03.02.09.001</t>
  </si>
  <si>
    <t>MANUTENZIONE AUTOMEZZI DELLA POLIZIA LOCALE</t>
  </si>
  <si>
    <t>03.01.1.03.01.02.999</t>
  </si>
  <si>
    <t>FORNITURA MATERIALE PER AUTOMEZZI DELLA POLIZIA LOCALE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</si>
  <si>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</si>
  <si>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03.01.1.02.01.09.001</t>
  </si>
  <si>
    <t>SPESE PER I MEZZI DELLA POLIZIA LOCALE - ASSICURAZIONI E TASSE DI CIRCOLAZIONE</t>
  </si>
  <si>
    <t>11.01.1.03.01.02.002</t>
  </si>
  <si>
    <t>SPESE PER MEZZI PROTEZIONE CIVILE - CARBURANTE</t>
  </si>
  <si>
    <t>11.01.1.10.04.99.999</t>
  </si>
  <si>
    <t>SPESE PER MEZZI PROTEZIONE CIVILE - ASSICURAZIONE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</si>
  <si>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</si>
  <si>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RESTITUZIONE DEPOSITI CAUZIONALI.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</si>
  <si>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</si>
  <si>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99.01.7.02.01.02.001</t>
  </si>
  <si>
    <t>SERVIZI PER CONTO DI TERZI.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</si>
  <si>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</si>
  <si>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99.01.7.01.99.03.001</t>
  </si>
  <si>
    <t>ANTICIPAZIONI DI FONDI PER IL SERVIZIO DI ECONOMATO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</si>
  <si>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</si>
  <si>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RESTITUZIONE DI DEPOSITI CONTRATTUALI E D'ASTA.</t>
  </si>
  <si>
    <t>SERVIZI PER CONTO DELLO STATO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</si>
  <si>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</si>
  <si>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</si>
  <si>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01.02.1.10.04.99.999</t>
  </si>
  <si>
    <t>ONERI PER LE ASSICURAZIONI - POLIZZE DIVERSE - RCT/O - TUTELA LEGALE - RCA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</si>
  <si>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</si>
  <si>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01.03.1.03.02.01.008</t>
  </si>
  <si>
    <t>PRESTAZIONE PROFESSIONALE REVISORE UNICO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</si>
  <si>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</si>
  <si>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01.02.1.02.01.01.001</t>
  </si>
  <si>
    <t>IMPOSTA REGIONALE ATTIVITA' PRODUTTIVE PERSONALE DIPENDENTE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</si>
  <si>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</si>
  <si>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03.01.1.02.01.01.001</t>
  </si>
  <si>
    <t>IMPOSTA REGIONALE ATTIVITA' PRODUTTIVE DEL PERSONALE DIPENDENTE</t>
  </si>
  <si>
    <t>03.01.1.10.04.99.999</t>
  </si>
  <si>
    <t>SPESE PER ASSICURAZIONE MEZZI POLIZIA LOCALE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</si>
  <si>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</si>
  <si>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RIMBORSO AI COMUNI DELLE SPESE SOSTENUTE PER CONTO DELL'UNIONE - FUNZIONE POLIZIA LOCALE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</si>
  <si>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</si>
  <si>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11.01.1.04.01.02.003</t>
  </si>
  <si>
    <t>RIMBORSO AI COMUNI DELLE SPESE SOSTENUTE PER CONTO DELL'UNIONE - FUNZIONE PROTEZIONE CIVILE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</si>
  <si>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</si>
  <si>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01.03.1.03.02.17.002</t>
  </si>
  <si>
    <t>ONERI PER SERVIZIO DI TESORERIA DELL'UNIONE</t>
  </si>
  <si>
    <t>20.02.1.10.01.03.001</t>
  </si>
  <si>
    <t>F.C.D.E. - FONDO CREDITI DI DUBBIA E DIFFICILE ESAZIONE</t>
  </si>
  <si>
    <t>01.03.1.10.01.01.001</t>
  </si>
  <si>
    <t>FONDO DI RISERVA</t>
  </si>
  <si>
    <t>20.01.1.10.01.01.001</t>
  </si>
  <si>
    <t>FONDO DI RISERVA - COMPETENZA</t>
  </si>
  <si>
    <t>FONDO DI RISERVA - CASSA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</si>
  <si>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</si>
  <si>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60.01.5.01.01.01.001</t>
  </si>
  <si>
    <t>RIMBORSO ANTICIPAZIONE DI CASSA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</si>
  <si>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</si>
  <si>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99.01.7.01.02.02.001</t>
  </si>
  <si>
    <t>VERSAMENTO DELLE RITENUTE PREVIDENZIALI ED ASSISTENZIALI PER IL PERSONALE. EX `CPDEL`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</si>
  <si>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</si>
  <si>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VERSAMENTO DELLE RITENUTE PREVIDENZIALILI ED ASSISTENZIALILI PER IL PERSONALE. EX `INADEL` - INPS</t>
  </si>
  <si>
    <t>99.01.7.01.02.01.001</t>
  </si>
  <si>
    <t>VERSAMENTO DELLE RITENUTE ERARIALI PER LAVORO DIPENDENTE</t>
  </si>
  <si>
    <t>99.01.7.01.03.01.001</t>
  </si>
  <si>
    <t>VERSAMENTO DELLE RITENUTE ERARIALI PER LAVORO AUTONOMO</t>
  </si>
  <si>
    <t>99.01.7.01.01.99.999</t>
  </si>
  <si>
    <t>VERSAMENTO TRATTENUTE PER SPLIT PAYMENT SU FATTURE PER SERVIZI ISTITUZIONALI</t>
  </si>
  <si>
    <t>99.01.7.01.02.99.999</t>
  </si>
  <si>
    <t>VERSAMENTO DI ALTRE RITENUTE AL PERSONALE, PER CONTO TERZI - QUOTE SINDACALI</t>
  </si>
  <si>
    <t>VERSAMENTO DI ALTRE RITENUTE AL PERSONALE PER CONTO DI TERZI. CESSIONI DI STIPENDIO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</si>
  <si>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</si>
  <si>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VERSAMENTO DI ALTRE RITENUTE AL PERSONALE PER CONTO DI TERZI. RISCATTI C.P.D.E.L.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</si>
  <si>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</si>
  <si>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99.01.7.01.99.06.001</t>
  </si>
  <si>
    <t>USCITE DERIVANTI DALLA GESTIONE DEGLI INCASSI VINCOLATI DEGLI ENTI LOCALI-UTILIZZO INCASSI VINCOLATI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</si>
  <si>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</si>
  <si>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99.01.7.01.99.06.002</t>
  </si>
  <si>
    <t>USCITE DERIVANTI DALLA GESTIONE DEGLI INCASSI VINCOLATI DEGLI ENTI LOCALI-DESTINAZIONE INCASSI LIBERI AL REINTEGRO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</si>
  <si>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</si>
  <si>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11.01.1.03.02.19.001</t>
  </si>
  <si>
    <t>SPESE PER IL FUNZIONAMENTO E L'AGGIORNAMENTO DEL PIANO INTERCOMUNALE DI PROTEZIONE CIVILE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</si>
  <si>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</si>
  <si>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11.01.1.03.01.02.000</t>
  </si>
  <si>
    <t>ACQUISTO VESTIARIO ED ATTREZZATURA PER SERVIZIO PROTEZIONE CIVILE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</si>
  <si>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</si>
  <si>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11.01.1.04.04.01.001</t>
  </si>
  <si>
    <t>SERVIZIO PER LA PROTEZIONE CIVILE - CONTRIBUTO</t>
  </si>
  <si>
    <t>11.01.1.03.01.02.999</t>
  </si>
  <si>
    <t>FORNITURA MATERIALE VARIO PER SERVIZIO DI PROTEZIONE CIVILE</t>
  </si>
  <si>
    <t>11.01.1.03.02.05.000</t>
  </si>
  <si>
    <t>SPESE DI MANUTENZIONE SEDE PROTEZIONE CIVILE (CANONE GESTIONE IMPIANTO RISCALDAMENTO E ANTINCENDIO)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</si>
  <si>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</si>
  <si>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</si>
  <si>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01.10.1.03.02.11.999</t>
  </si>
  <si>
    <t>PROVVEDIMENTI PER IL MIGLIORAMENTO DELLA SICUREZZA E DELLA SALUTE DEI LAVORATORI DIPENDENTI SUI LUOGHI DI LAVORO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</si>
  <si>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</si>
  <si>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03.01.1.03.02.13.002</t>
  </si>
  <si>
    <t>SPESE PER SERVIZIO DI PULIZIA DELLA SEDE STACCATA DI POLIZIA LOCALE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</si>
  <si>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</si>
  <si>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ACQUISTO MATERIALE VARIO BENI DI CONSUMO E/O DI MATERIE PRIME</t>
  </si>
  <si>
    <t>03.01.1.03.02.09.008</t>
  </si>
  <si>
    <t>MANUTENZIONE ORDINARIA E RIPARAZIONI SEDE DISTACCATA POLIZIA LOCALE</t>
  </si>
  <si>
    <t>SPESE DI MANUTENZIONE DEL PARCO MEZZI DELLA POLIZIA LOCALE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</si>
  <si>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</si>
  <si>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03.01.1.03.02.09.005</t>
  </si>
  <si>
    <t>MANUTENZIONE ATTREZZATURE E DISPOSITIVI IN DOTAZIONE ALLA POLIZIA LOCALE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</si>
  <si>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</si>
  <si>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RIMBORSO DELLE SPESE PER LA FORNITURA DI ENERGIA ELETTRICA DELLA SEDE DISTACCATA DELLA POLIZIA LOCALE SOSTENUTE DAL COMUNE DI CREAZZO</t>
  </si>
  <si>
    <t>03.01.1.03.02.05.006</t>
  </si>
  <si>
    <t>SPESE PER RISCALDAMENTO SEDE DISTACCATA POLIZIA LOCALE</t>
  </si>
  <si>
    <t>03.01.1.03.02.05.005</t>
  </si>
  <si>
    <t>SPESE PER UTENZE ACQUA (SERVIZIO IDRICO) SEDE DISTACCATA POLIZIA LOCALE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</si>
  <si>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</si>
  <si>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03.01.1.03.02.13.001</t>
  </si>
  <si>
    <t>SPESE PER SERVIZIO SORVEGLIANZA SEDE DISTACCATA POLIZIA LOCALE</t>
  </si>
  <si>
    <t>11.01.1.03.02.09.001</t>
  </si>
  <si>
    <t>SPESE PER MEZZI PROTEZIONE CIVILE - MANUTENZIONE ORDINARIA E RIPARAZIONI</t>
  </si>
  <si>
    <t>COMPARTECIPAZIONE NELLA MISURA DEL 50% ALLA SPESA PER IL NOLEGGIO DELL'IMPIANTO VIDEO DI RILEVAZIONE DELLE INFRAZIONI SEMAFORICHE DENOMINATO VISTA-RED INSTALLATO NEL COMUNE DI CREAZZO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</si>
  <si>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</si>
  <si>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10.05.1.03.02.07.008</t>
  </si>
  <si>
    <t>NOLEGGIO IMPIANTO VIDEO DI RILEVAZIONE INFRAZIONI SEMAFORICHE</t>
  </si>
  <si>
    <t>03.01.1.03.02.99.999</t>
  </si>
  <si>
    <t>SERVIZIO DI GESTIONE E MANUTENZIONE IMPIANTO VIDEO DI RILEVAZIONE INFRAZIONI SEMAFORICHE</t>
  </si>
  <si>
    <t>03.01.2.02.01.03.000</t>
  </si>
  <si>
    <t>03.01.2.02.01.09.999</t>
  </si>
  <si>
    <t>MANUTENZIONE STRAORDINARIA SEDE DISTACCATA POLIZIA LOCALE</t>
  </si>
  <si>
    <t>03.01.2.02.01.05.999</t>
  </si>
  <si>
    <t>ACQUISTO IMPIANTO VIDEO DI RILEVAZIONE INFRAZIONI SEMAFORICHE</t>
  </si>
  <si>
    <t>11.01.2.02.01.05.999</t>
  </si>
  <si>
    <t>ACQUISTO BENI MOBILI, MACCHINE ED ATTREZZATURE PER LA PROTEZIONE CIVILE</t>
  </si>
  <si>
    <t>11.01.2.02.01.09.999</t>
  </si>
  <si>
    <t>MANUTENZIONE STRAORDINARIA SEDE PROTEZIONE CIVILE</t>
  </si>
  <si>
    <t>TOTALE GENERALE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</si>
  <si>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</si>
  <si>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Stanziamento Assestato 2016</t>
  </si>
  <si>
    <t>Impegnato 2016</t>
  </si>
  <si>
    <t>% ragg.</t>
  </si>
  <si>
    <t>Da pagare 2016</t>
  </si>
  <si>
    <t>Pagato 2016</t>
  </si>
  <si>
    <t>Da Impegnare 2016</t>
  </si>
  <si>
    <t>1  AFFARI GENERALI - STEFANIA CORA'</t>
  </si>
  <si>
    <t>2  PERSONALE - STEFANIA CORA'</t>
  </si>
  <si>
    <t>3  CED - STEFANIA CORA'</t>
  </si>
  <si>
    <t>4  POLIZIA LOCALE - LUIGI MARTINO</t>
  </si>
  <si>
    <t>5  ECONOMATO - MARCO GIROTTO</t>
  </si>
  <si>
    <t>6  BILANCIO - MARCO GIROTTO</t>
  </si>
  <si>
    <t>7  PROTEZIONE CIVILE - ANDREA TESTOLIN</t>
  </si>
  <si>
    <t>8  APPALTI, LAVORI, SERVIZI E FORNITURE - ANDREA TESTOLIN</t>
  </si>
  <si>
    <t>Resp.:8  APPALTI, LAVORI, SERVIZI E FORNITURE - ANDREA TESTOLIN - TOTALE</t>
  </si>
  <si>
    <t>Resp.:7  PROTEZIONE CIVILE - ANDREA TESTOLIN - TOTALE</t>
  </si>
  <si>
    <t>Resp.:6  BILANCIO - MARCO GIROTTO - TOTALE</t>
  </si>
  <si>
    <t>Resp.:5  ECONOMATO - MARCO GIROTTO - TOTALE</t>
  </si>
  <si>
    <t>Resp.:4  POLIZIA LOCALE - LUIGI MARTINO - TOTALE</t>
  </si>
  <si>
    <t>Resp.:3  CED - STEFANIA CORA' - TOTALE</t>
  </si>
  <si>
    <t>Resp.:2  PERSONALE - STEFANIA CORA' - TOTALE</t>
  </si>
  <si>
    <t>Resp.:1  AFFARI GENERALI - STEFANIA CORA' - 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</si>
</sst>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 wrapText="1"/>
    </xf>
    <xf numFmtId="0" fontId="35" fillId="0" borderId="10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9" fontId="0" fillId="0" borderId="0" xfId="48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35" fillId="0" borderId="0" xfId="0" applyNumberFormat="1" applyFont="1" applyAlignment="1">
      <alignment vertical="center"/>
    </xf>
    <xf numFmtId="9" fontId="35" fillId="0" borderId="0" xfId="48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9" fillId="33" borderId="0" xfId="0" applyFont="1" applyFill="1" applyBorder="1" applyAlignment="1">
      <alignment vertical="center" wrapText="1"/>
    </xf>
    <xf numFmtId="4" fontId="0" fillId="33" borderId="0" xfId="0" applyNumberFormat="1" applyFill="1" applyBorder="1" applyAlignment="1">
      <alignment vertical="center"/>
    </xf>
    <xf numFmtId="9" fontId="0" fillId="33" borderId="0" xfId="48" applyFon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9" fontId="0" fillId="0" borderId="0" xfId="48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35" fillId="0" borderId="10" xfId="0" applyNumberFormat="1" applyFont="1" applyBorder="1" applyAlignment="1">
      <alignment vertical="center"/>
    </xf>
    <xf numFmtId="9" fontId="35" fillId="0" borderId="10" xfId="48" applyFont="1" applyBorder="1" applyAlignment="1">
      <alignment horizontal="center" vertical="center"/>
    </xf>
    <xf numFmtId="4" fontId="35" fillId="0" borderId="14" xfId="0" applyNumberFormat="1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9" fillId="33" borderId="10" xfId="0" applyFont="1" applyFill="1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9" fontId="0" fillId="33" borderId="10" xfId="48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9" fontId="0" fillId="0" borderId="10" xfId="48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8" fillId="0" borderId="15" xfId="0" applyFont="1" applyBorder="1" applyAlignment="1">
      <alignment horizontal="right" vertical="center" wrapText="1"/>
    </xf>
    <xf numFmtId="4" fontId="35" fillId="0" borderId="16" xfId="0" applyNumberFormat="1" applyFont="1" applyBorder="1" applyAlignment="1">
      <alignment vertical="center"/>
    </xf>
    <xf numFmtId="9" fontId="35" fillId="0" borderId="16" xfId="48" applyFont="1" applyBorder="1" applyAlignment="1">
      <alignment horizontal="center" vertical="center"/>
    </xf>
    <xf numFmtId="4" fontId="35" fillId="0" borderId="17" xfId="0" applyNumberFormat="1" applyFont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39" fillId="33" borderId="19" xfId="0" applyFont="1" applyFill="1" applyBorder="1" applyAlignment="1">
      <alignment vertical="center" wrapText="1"/>
    </xf>
    <xf numFmtId="4" fontId="0" fillId="33" borderId="19" xfId="0" applyNumberFormat="1" applyFill="1" applyBorder="1" applyAlignment="1">
      <alignment vertical="center"/>
    </xf>
    <xf numFmtId="9" fontId="0" fillId="33" borderId="19" xfId="48" applyFont="1" applyFill="1" applyBorder="1" applyAlignment="1">
      <alignment horizontal="center" vertical="center"/>
    </xf>
    <xf numFmtId="4" fontId="0" fillId="33" borderId="20" xfId="0" applyNumberForma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0" fillId="0" borderId="21" xfId="0" applyFont="1" applyBorder="1" applyAlignment="1">
      <alignment horizontal="center" vertical="center" wrapText="1"/>
    </xf>
    <xf numFmtId="9" fontId="40" fillId="0" borderId="21" xfId="48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9" fontId="40" fillId="0" borderId="0" xfId="48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D121">
      <selection activeCell="D108" sqref="A108:IV108"/>
    </sheetView>
  </sheetViews>
  <sheetFormatPr defaultColWidth="9.140625" defaultRowHeight="15"/>
  <cols>
    <col min="1" max="3" width="0" style="1" hidden="1" customWidth="1"/>
    <col min="4" max="6" width="9.140625" style="1" customWidth="1"/>
    <col min="7" max="7" width="84.00390625" style="6" customWidth="1"/>
    <col min="8" max="8" width="12.00390625" style="1" customWidth="1"/>
    <col min="9" max="9" width="12.421875" style="1" customWidth="1"/>
    <col min="10" max="10" width="11.00390625" style="15" customWidth="1"/>
    <col min="11" max="11" width="12.421875" style="1" customWidth="1"/>
    <col min="12" max="12" width="12.00390625" style="1" customWidth="1"/>
    <col min="13" max="13" width="11.8515625" style="1" bestFit="1" customWidth="1"/>
    <col min="14" max="14" width="11.28125" style="1" customWidth="1"/>
  </cols>
  <sheetData>
    <row r="1" spans="1:14" s="13" customFormat="1" ht="30" customHeight="1">
      <c r="A1" s="1"/>
      <c r="B1" s="1"/>
      <c r="C1" s="1"/>
      <c r="D1" s="1"/>
      <c r="E1" s="1"/>
      <c r="F1" s="1"/>
      <c r="G1" s="2" t="s">
        <v>260</v>
      </c>
      <c r="H1" s="1"/>
      <c r="I1" s="1"/>
      <c r="J1" s="15"/>
      <c r="K1" s="1"/>
      <c r="L1" s="1"/>
      <c r="M1" s="1"/>
      <c r="N1" s="1"/>
    </row>
    <row r="2" spans="1:15" s="55" customFormat="1" ht="30" customHeight="1">
      <c r="A2" s="14" t="s">
        <v>0</v>
      </c>
      <c r="B2" s="14" t="s">
        <v>1</v>
      </c>
      <c r="C2" s="14"/>
      <c r="D2" s="53" t="s">
        <v>3</v>
      </c>
      <c r="E2" s="53" t="s">
        <v>4</v>
      </c>
      <c r="F2" s="53" t="s">
        <v>2</v>
      </c>
      <c r="G2" s="53" t="s">
        <v>5</v>
      </c>
      <c r="H2" s="53" t="s">
        <v>254</v>
      </c>
      <c r="I2" s="53" t="s">
        <v>255</v>
      </c>
      <c r="J2" s="54" t="s">
        <v>256</v>
      </c>
      <c r="K2" s="53" t="s">
        <v>259</v>
      </c>
      <c r="L2" s="53" t="s">
        <v>258</v>
      </c>
      <c r="M2" s="53" t="s">
        <v>256</v>
      </c>
      <c r="N2" s="53" t="s">
        <v>257</v>
      </c>
      <c r="O2" s="55" t="s">
        <v>6</v>
      </c>
    </row>
    <row r="3" spans="2:15" ht="30" customHeight="1">
      <c r="B3" s="1" t="str">
        <f>"1"</f>
        <v>1</v>
      </c>
      <c r="D3" s="46">
        <v>670</v>
      </c>
      <c r="E3" s="47">
        <v>0</v>
      </c>
      <c r="F3" s="47" t="s">
        <v>7</v>
      </c>
      <c r="G3" s="48" t="s">
        <v>8</v>
      </c>
      <c r="H3" s="49">
        <v>3000</v>
      </c>
      <c r="I3" s="49">
        <v>2000</v>
      </c>
      <c r="J3" s="50">
        <f>I3/H3</f>
        <v>0.6666666666666666</v>
      </c>
      <c r="K3" s="49">
        <f>H3-I3</f>
        <v>1000</v>
      </c>
      <c r="L3" s="47">
        <v>0</v>
      </c>
      <c r="M3" s="50">
        <f>L3/I3</f>
        <v>0</v>
      </c>
      <c r="N3" s="51">
        <v>2000</v>
      </c>
      <c r="O3" t="s">
        <v>9</v>
      </c>
    </row>
    <row r="4" spans="2:15" ht="30" customHeight="1">
      <c r="B4" s="1" t="str">
        <f>"1"</f>
        <v>1</v>
      </c>
      <c r="D4" s="11">
        <v>13000</v>
      </c>
      <c r="E4" s="9">
        <v>1</v>
      </c>
      <c r="F4" s="9" t="s">
        <v>10</v>
      </c>
      <c r="G4" s="7" t="s">
        <v>11</v>
      </c>
      <c r="H4" s="39">
        <v>1000</v>
      </c>
      <c r="I4" s="9">
        <v>445</v>
      </c>
      <c r="J4" s="40">
        <f aca="true" t="shared" si="0" ref="J4:J82">I4/H4</f>
        <v>0.445</v>
      </c>
      <c r="K4" s="39">
        <f>H4-I4</f>
        <v>555</v>
      </c>
      <c r="L4" s="9">
        <v>445</v>
      </c>
      <c r="M4" s="40">
        <f aca="true" t="shared" si="1" ref="M4:M82">L4/I4</f>
        <v>1</v>
      </c>
      <c r="N4" s="41">
        <v>0</v>
      </c>
      <c r="O4" t="s">
        <v>12</v>
      </c>
    </row>
    <row r="5" spans="1:15" s="20" customFormat="1" ht="30" customHeight="1">
      <c r="A5" s="1" t="s">
        <v>13</v>
      </c>
      <c r="B5" s="1" t="str">
        <f>"1"</f>
        <v>1</v>
      </c>
      <c r="C5" s="1"/>
      <c r="D5" s="4"/>
      <c r="E5" s="3"/>
      <c r="F5" s="3"/>
      <c r="G5" s="12" t="s">
        <v>275</v>
      </c>
      <c r="H5" s="29">
        <v>4000</v>
      </c>
      <c r="I5" s="29">
        <v>2445</v>
      </c>
      <c r="J5" s="30"/>
      <c r="K5" s="29">
        <f>SUM(K3:K4)</f>
        <v>1555</v>
      </c>
      <c r="L5" s="29">
        <f>SUM(L3:L4)</f>
        <v>445</v>
      </c>
      <c r="M5" s="30"/>
      <c r="N5" s="31">
        <f>SUM(N3:N4)</f>
        <v>2000</v>
      </c>
      <c r="O5" s="20" t="s">
        <v>14</v>
      </c>
    </row>
    <row r="6" spans="1:14" s="13" customFormat="1" ht="30" customHeight="1">
      <c r="A6" s="1"/>
      <c r="B6" s="1"/>
      <c r="C6" s="1"/>
      <c r="D6" s="1"/>
      <c r="E6" s="1"/>
      <c r="F6" s="1"/>
      <c r="G6" s="6"/>
      <c r="H6" s="16"/>
      <c r="I6" s="16"/>
      <c r="J6" s="15"/>
      <c r="K6" s="16"/>
      <c r="L6" s="16"/>
      <c r="M6" s="15"/>
      <c r="N6" s="16"/>
    </row>
    <row r="7" spans="1:14" s="20" customFormat="1" ht="30" customHeight="1">
      <c r="A7" s="1"/>
      <c r="B7" s="1"/>
      <c r="C7" s="1"/>
      <c r="D7" s="19"/>
      <c r="E7" s="19"/>
      <c r="F7" s="19"/>
      <c r="G7" s="2" t="s">
        <v>261</v>
      </c>
      <c r="H7" s="17"/>
      <c r="I7" s="17"/>
      <c r="J7" s="18"/>
      <c r="K7" s="17"/>
      <c r="L7" s="17"/>
      <c r="M7" s="18"/>
      <c r="N7" s="17"/>
    </row>
    <row r="8" spans="1:15" s="55" customFormat="1" ht="30" customHeight="1">
      <c r="A8" s="14" t="s">
        <v>0</v>
      </c>
      <c r="B8" s="14" t="s">
        <v>1</v>
      </c>
      <c r="C8" s="14"/>
      <c r="D8" s="53" t="s">
        <v>3</v>
      </c>
      <c r="E8" s="53" t="s">
        <v>4</v>
      </c>
      <c r="F8" s="53" t="s">
        <v>2</v>
      </c>
      <c r="G8" s="53" t="s">
        <v>5</v>
      </c>
      <c r="H8" s="53" t="s">
        <v>254</v>
      </c>
      <c r="I8" s="53" t="s">
        <v>255</v>
      </c>
      <c r="J8" s="54" t="s">
        <v>256</v>
      </c>
      <c r="K8" s="53" t="s">
        <v>259</v>
      </c>
      <c r="L8" s="53" t="s">
        <v>258</v>
      </c>
      <c r="M8" s="53" t="s">
        <v>256</v>
      </c>
      <c r="N8" s="53" t="s">
        <v>257</v>
      </c>
      <c r="O8" s="55" t="s">
        <v>6</v>
      </c>
    </row>
    <row r="9" spans="2:15" ht="30" customHeight="1">
      <c r="B9" s="1" t="str">
        <f aca="true" t="shared" si="2" ref="B9:B26">"2"</f>
        <v>2</v>
      </c>
      <c r="D9" s="46">
        <v>200</v>
      </c>
      <c r="E9" s="47">
        <v>0</v>
      </c>
      <c r="F9" s="47" t="s">
        <v>15</v>
      </c>
      <c r="G9" s="48" t="s">
        <v>16</v>
      </c>
      <c r="H9" s="49">
        <v>14100</v>
      </c>
      <c r="I9" s="49">
        <v>13355.86</v>
      </c>
      <c r="J9" s="50">
        <f t="shared" si="0"/>
        <v>0.9472241134751773</v>
      </c>
      <c r="K9" s="49">
        <f>H9-I9</f>
        <v>744.1399999999994</v>
      </c>
      <c r="L9" s="49">
        <v>13355.86</v>
      </c>
      <c r="M9" s="50">
        <f t="shared" si="1"/>
        <v>1</v>
      </c>
      <c r="N9" s="52">
        <v>0</v>
      </c>
      <c r="O9" t="s">
        <v>17</v>
      </c>
    </row>
    <row r="10" spans="2:15" ht="30" customHeight="1">
      <c r="B10" s="1" t="str">
        <f t="shared" si="2"/>
        <v>2</v>
      </c>
      <c r="D10" s="10">
        <v>205</v>
      </c>
      <c r="E10" s="8">
        <v>0</v>
      </c>
      <c r="F10" s="8" t="s">
        <v>18</v>
      </c>
      <c r="G10" s="5" t="s">
        <v>19</v>
      </c>
      <c r="H10" s="26">
        <v>4225</v>
      </c>
      <c r="I10" s="26">
        <v>4225</v>
      </c>
      <c r="J10" s="27">
        <f t="shared" si="0"/>
        <v>1</v>
      </c>
      <c r="K10" s="26">
        <f>H10-I10</f>
        <v>0</v>
      </c>
      <c r="L10" s="26">
        <v>3656.05</v>
      </c>
      <c r="M10" s="27">
        <f t="shared" si="1"/>
        <v>0.865337278106509</v>
      </c>
      <c r="N10" s="28">
        <v>568.95</v>
      </c>
      <c r="O10" t="s">
        <v>20</v>
      </c>
    </row>
    <row r="11" spans="2:15" ht="30" customHeight="1">
      <c r="B11" s="1" t="str">
        <f t="shared" si="2"/>
        <v>2</v>
      </c>
      <c r="D11" s="21">
        <v>206</v>
      </c>
      <c r="E11" s="22">
        <v>0</v>
      </c>
      <c r="F11" s="22" t="s">
        <v>21</v>
      </c>
      <c r="G11" s="23" t="s">
        <v>22</v>
      </c>
      <c r="H11" s="24">
        <v>690</v>
      </c>
      <c r="I11" s="24">
        <v>515.13</v>
      </c>
      <c r="J11" s="25">
        <f t="shared" si="0"/>
        <v>0.7465652173913043</v>
      </c>
      <c r="K11" s="24">
        <f>H11-I11</f>
        <v>174.87</v>
      </c>
      <c r="L11" s="24">
        <v>515.13</v>
      </c>
      <c r="M11" s="25">
        <f t="shared" si="1"/>
        <v>1</v>
      </c>
      <c r="N11" s="32">
        <v>0</v>
      </c>
      <c r="O11" t="s">
        <v>23</v>
      </c>
    </row>
    <row r="12" spans="2:15" ht="30" customHeight="1">
      <c r="B12" s="1" t="str">
        <f t="shared" si="2"/>
        <v>2</v>
      </c>
      <c r="D12" s="10">
        <v>270</v>
      </c>
      <c r="E12" s="8">
        <v>1</v>
      </c>
      <c r="F12" s="8" t="s">
        <v>24</v>
      </c>
      <c r="G12" s="5" t="s">
        <v>25</v>
      </c>
      <c r="H12" s="26">
        <v>600</v>
      </c>
      <c r="I12" s="26">
        <v>300</v>
      </c>
      <c r="J12" s="27">
        <f t="shared" si="0"/>
        <v>0.5</v>
      </c>
      <c r="K12" s="26">
        <f>H12-I12</f>
        <v>300</v>
      </c>
      <c r="L12" s="26">
        <v>174.67</v>
      </c>
      <c r="M12" s="27">
        <f t="shared" si="1"/>
        <v>0.5822333333333333</v>
      </c>
      <c r="N12" s="28">
        <v>125.33</v>
      </c>
      <c r="O12" t="s">
        <v>26</v>
      </c>
    </row>
    <row r="13" spans="2:15" ht="30" customHeight="1">
      <c r="B13" s="1" t="str">
        <f t="shared" si="2"/>
        <v>2</v>
      </c>
      <c r="D13" s="21">
        <v>490</v>
      </c>
      <c r="E13" s="22">
        <v>11</v>
      </c>
      <c r="F13" s="22" t="s">
        <v>27</v>
      </c>
      <c r="G13" s="23" t="s">
        <v>28</v>
      </c>
      <c r="H13" s="24">
        <v>2782</v>
      </c>
      <c r="I13" s="24">
        <v>2282</v>
      </c>
      <c r="J13" s="25">
        <f t="shared" si="0"/>
        <v>0.8202731847591661</v>
      </c>
      <c r="K13" s="24">
        <f>H13-I13</f>
        <v>500</v>
      </c>
      <c r="L13" s="24">
        <v>0</v>
      </c>
      <c r="M13" s="25">
        <f t="shared" si="1"/>
        <v>0</v>
      </c>
      <c r="N13" s="32">
        <v>2282</v>
      </c>
      <c r="O13" t="s">
        <v>29</v>
      </c>
    </row>
    <row r="14" spans="2:15" ht="30" customHeight="1">
      <c r="B14" s="1" t="str">
        <f t="shared" si="2"/>
        <v>2</v>
      </c>
      <c r="D14" s="10">
        <v>2110</v>
      </c>
      <c r="E14" s="8">
        <v>0</v>
      </c>
      <c r="F14" s="8" t="s">
        <v>30</v>
      </c>
      <c r="G14" s="5" t="s">
        <v>31</v>
      </c>
      <c r="H14" s="26">
        <v>368450</v>
      </c>
      <c r="I14" s="26">
        <v>368099.24</v>
      </c>
      <c r="J14" s="27">
        <f t="shared" si="0"/>
        <v>0.9990480119419188</v>
      </c>
      <c r="K14" s="26">
        <f>H14-I14</f>
        <v>350.7600000000093</v>
      </c>
      <c r="L14" s="26">
        <v>363281.03</v>
      </c>
      <c r="M14" s="27">
        <f t="shared" si="1"/>
        <v>0.9869105679218464</v>
      </c>
      <c r="N14" s="28">
        <v>4818.21</v>
      </c>
      <c r="O14" t="s">
        <v>32</v>
      </c>
    </row>
    <row r="15" spans="2:15" ht="30" customHeight="1">
      <c r="B15" s="1" t="str">
        <f t="shared" si="2"/>
        <v>2</v>
      </c>
      <c r="D15" s="21">
        <v>2111</v>
      </c>
      <c r="E15" s="22">
        <v>0</v>
      </c>
      <c r="F15" s="22" t="s">
        <v>33</v>
      </c>
      <c r="G15" s="23" t="s">
        <v>34</v>
      </c>
      <c r="H15" s="24">
        <v>0</v>
      </c>
      <c r="I15" s="24">
        <v>0</v>
      </c>
      <c r="J15" s="25" t="e">
        <f t="shared" si="0"/>
        <v>#DIV/0!</v>
      </c>
      <c r="K15" s="24">
        <f>H15-I15</f>
        <v>0</v>
      </c>
      <c r="L15" s="24">
        <v>0</v>
      </c>
      <c r="M15" s="25" t="e">
        <f t="shared" si="1"/>
        <v>#DIV/0!</v>
      </c>
      <c r="N15" s="32">
        <v>0</v>
      </c>
      <c r="O15" t="s">
        <v>35</v>
      </c>
    </row>
    <row r="16" spans="2:15" ht="30" customHeight="1">
      <c r="B16" s="1" t="str">
        <f t="shared" si="2"/>
        <v>2</v>
      </c>
      <c r="D16" s="10">
        <v>2113</v>
      </c>
      <c r="E16" s="8">
        <v>0</v>
      </c>
      <c r="F16" s="8" t="s">
        <v>36</v>
      </c>
      <c r="G16" s="5" t="s">
        <v>37</v>
      </c>
      <c r="H16" s="26">
        <v>28420</v>
      </c>
      <c r="I16" s="26">
        <v>28420</v>
      </c>
      <c r="J16" s="27">
        <f t="shared" si="0"/>
        <v>1</v>
      </c>
      <c r="K16" s="26">
        <f>H16-I16</f>
        <v>0</v>
      </c>
      <c r="L16" s="26">
        <v>0</v>
      </c>
      <c r="M16" s="27">
        <f t="shared" si="1"/>
        <v>0</v>
      </c>
      <c r="N16" s="28">
        <v>28420</v>
      </c>
      <c r="O16" t="s">
        <v>38</v>
      </c>
    </row>
    <row r="17" spans="2:15" ht="30" customHeight="1">
      <c r="B17" s="1" t="str">
        <f t="shared" si="2"/>
        <v>2</v>
      </c>
      <c r="D17" s="21">
        <v>2115</v>
      </c>
      <c r="E17" s="22">
        <v>0</v>
      </c>
      <c r="F17" s="22" t="s">
        <v>39</v>
      </c>
      <c r="G17" s="23" t="s">
        <v>40</v>
      </c>
      <c r="H17" s="24">
        <v>118050</v>
      </c>
      <c r="I17" s="24">
        <v>118050</v>
      </c>
      <c r="J17" s="25">
        <f t="shared" si="0"/>
        <v>1</v>
      </c>
      <c r="K17" s="24">
        <f>H17-I17</f>
        <v>0</v>
      </c>
      <c r="L17" s="24">
        <v>112359.04</v>
      </c>
      <c r="M17" s="25">
        <f t="shared" si="1"/>
        <v>0.9517919525624735</v>
      </c>
      <c r="N17" s="32">
        <v>5690.96</v>
      </c>
      <c r="O17" t="s">
        <v>41</v>
      </c>
    </row>
    <row r="18" spans="2:15" ht="30" customHeight="1">
      <c r="B18" s="1" t="str">
        <f t="shared" si="2"/>
        <v>2</v>
      </c>
      <c r="D18" s="10">
        <v>2116</v>
      </c>
      <c r="E18" s="8">
        <v>0</v>
      </c>
      <c r="F18" s="8" t="s">
        <v>39</v>
      </c>
      <c r="G18" s="5" t="s">
        <v>42</v>
      </c>
      <c r="H18" s="26">
        <v>0</v>
      </c>
      <c r="I18" s="26">
        <v>0</v>
      </c>
      <c r="J18" s="27" t="e">
        <f t="shared" si="0"/>
        <v>#DIV/0!</v>
      </c>
      <c r="K18" s="26">
        <f>H18-I18</f>
        <v>0</v>
      </c>
      <c r="L18" s="26">
        <v>0</v>
      </c>
      <c r="M18" s="27" t="e">
        <f t="shared" si="1"/>
        <v>#DIV/0!</v>
      </c>
      <c r="N18" s="28">
        <v>0</v>
      </c>
      <c r="O18" t="s">
        <v>43</v>
      </c>
    </row>
    <row r="19" spans="2:15" ht="30" customHeight="1">
      <c r="B19" s="1" t="str">
        <f t="shared" si="2"/>
        <v>2</v>
      </c>
      <c r="D19" s="21">
        <v>2117</v>
      </c>
      <c r="E19" s="22">
        <v>0</v>
      </c>
      <c r="F19" s="22" t="s">
        <v>44</v>
      </c>
      <c r="G19" s="23" t="s">
        <v>45</v>
      </c>
      <c r="H19" s="24">
        <v>3400</v>
      </c>
      <c r="I19" s="24">
        <v>3054.73</v>
      </c>
      <c r="J19" s="25">
        <f t="shared" si="0"/>
        <v>0.89845</v>
      </c>
      <c r="K19" s="24">
        <f>H19-I19</f>
        <v>345.27</v>
      </c>
      <c r="L19" s="24">
        <v>3054.73</v>
      </c>
      <c r="M19" s="25">
        <f t="shared" si="1"/>
        <v>1</v>
      </c>
      <c r="N19" s="32">
        <v>0</v>
      </c>
      <c r="O19" t="s">
        <v>46</v>
      </c>
    </row>
    <row r="20" spans="2:15" ht="30" customHeight="1">
      <c r="B20" s="1" t="str">
        <f t="shared" si="2"/>
        <v>2</v>
      </c>
      <c r="D20" s="10">
        <v>2119</v>
      </c>
      <c r="E20" s="8">
        <v>0</v>
      </c>
      <c r="F20" s="8" t="s">
        <v>47</v>
      </c>
      <c r="G20" s="5" t="s">
        <v>48</v>
      </c>
      <c r="H20" s="26">
        <v>15000</v>
      </c>
      <c r="I20" s="26">
        <v>12418.4</v>
      </c>
      <c r="J20" s="27">
        <f t="shared" si="0"/>
        <v>0.8278933333333333</v>
      </c>
      <c r="K20" s="26">
        <f>H20-I20</f>
        <v>2581.6000000000004</v>
      </c>
      <c r="L20" s="26">
        <v>12418.4</v>
      </c>
      <c r="M20" s="27">
        <f t="shared" si="1"/>
        <v>1</v>
      </c>
      <c r="N20" s="28">
        <v>0</v>
      </c>
      <c r="O20" t="s">
        <v>49</v>
      </c>
    </row>
    <row r="21" spans="2:15" ht="30" customHeight="1">
      <c r="B21" s="1" t="str">
        <f t="shared" si="2"/>
        <v>2</v>
      </c>
      <c r="D21" s="21">
        <v>2140</v>
      </c>
      <c r="E21" s="22">
        <v>0</v>
      </c>
      <c r="F21" s="22" t="s">
        <v>50</v>
      </c>
      <c r="G21" s="23" t="s">
        <v>51</v>
      </c>
      <c r="H21" s="24">
        <v>100</v>
      </c>
      <c r="I21" s="24">
        <v>0</v>
      </c>
      <c r="J21" s="25">
        <f t="shared" si="0"/>
        <v>0</v>
      </c>
      <c r="K21" s="24">
        <f>H21-I21</f>
        <v>100</v>
      </c>
      <c r="L21" s="24">
        <v>0</v>
      </c>
      <c r="M21" s="25" t="e">
        <f t="shared" si="1"/>
        <v>#DIV/0!</v>
      </c>
      <c r="N21" s="32">
        <v>0</v>
      </c>
      <c r="O21" t="s">
        <v>52</v>
      </c>
    </row>
    <row r="22" spans="2:15" ht="30" customHeight="1">
      <c r="B22" s="1" t="str">
        <f t="shared" si="2"/>
        <v>2</v>
      </c>
      <c r="D22" s="10">
        <v>2250</v>
      </c>
      <c r="E22" s="8">
        <v>0</v>
      </c>
      <c r="F22" s="8" t="s">
        <v>53</v>
      </c>
      <c r="G22" s="5" t="s">
        <v>54</v>
      </c>
      <c r="H22" s="26">
        <v>45000</v>
      </c>
      <c r="I22" s="26">
        <v>45000</v>
      </c>
      <c r="J22" s="27">
        <f t="shared" si="0"/>
        <v>1</v>
      </c>
      <c r="K22" s="26">
        <f>H22-I22</f>
        <v>0</v>
      </c>
      <c r="L22" s="26">
        <v>0</v>
      </c>
      <c r="M22" s="27">
        <f t="shared" si="1"/>
        <v>0</v>
      </c>
      <c r="N22" s="28">
        <v>45000</v>
      </c>
      <c r="O22" t="s">
        <v>55</v>
      </c>
    </row>
    <row r="23" spans="2:15" ht="30" customHeight="1">
      <c r="B23" s="1" t="str">
        <f t="shared" si="2"/>
        <v>2</v>
      </c>
      <c r="D23" s="21">
        <v>2795</v>
      </c>
      <c r="E23" s="22">
        <v>0</v>
      </c>
      <c r="F23" s="22" t="s">
        <v>56</v>
      </c>
      <c r="G23" s="23" t="s">
        <v>57</v>
      </c>
      <c r="H23" s="24">
        <v>2500</v>
      </c>
      <c r="I23" s="24">
        <v>2500</v>
      </c>
      <c r="J23" s="25">
        <f t="shared" si="0"/>
        <v>1</v>
      </c>
      <c r="K23" s="24">
        <f>H23-I23</f>
        <v>0</v>
      </c>
      <c r="L23" s="24">
        <v>0</v>
      </c>
      <c r="M23" s="25">
        <f t="shared" si="1"/>
        <v>0</v>
      </c>
      <c r="N23" s="32">
        <v>2500</v>
      </c>
      <c r="O23" t="s">
        <v>38</v>
      </c>
    </row>
    <row r="24" spans="2:15" ht="30" customHeight="1">
      <c r="B24" s="1" t="str">
        <f t="shared" si="2"/>
        <v>2</v>
      </c>
      <c r="D24" s="10">
        <v>9270</v>
      </c>
      <c r="E24" s="8">
        <v>0</v>
      </c>
      <c r="F24" s="8" t="s">
        <v>58</v>
      </c>
      <c r="G24" s="5" t="s">
        <v>59</v>
      </c>
      <c r="H24" s="26">
        <v>51550</v>
      </c>
      <c r="I24" s="26">
        <v>51445.05</v>
      </c>
      <c r="J24" s="27">
        <f t="shared" si="0"/>
        <v>0.9979641125121242</v>
      </c>
      <c r="K24" s="26">
        <f>H24-I24</f>
        <v>104.94999999999709</v>
      </c>
      <c r="L24" s="26">
        <v>28166.43</v>
      </c>
      <c r="M24" s="27">
        <f t="shared" si="1"/>
        <v>0.5475051535570478</v>
      </c>
      <c r="N24" s="28">
        <v>23278.62</v>
      </c>
      <c r="O24" t="s">
        <v>29</v>
      </c>
    </row>
    <row r="25" spans="2:15" ht="30" customHeight="1">
      <c r="B25" s="1" t="str">
        <f t="shared" si="2"/>
        <v>2</v>
      </c>
      <c r="D25" s="33">
        <v>9275</v>
      </c>
      <c r="E25" s="34">
        <v>0</v>
      </c>
      <c r="F25" s="34" t="s">
        <v>60</v>
      </c>
      <c r="G25" s="35" t="s">
        <v>61</v>
      </c>
      <c r="H25" s="36">
        <v>6500</v>
      </c>
      <c r="I25" s="36">
        <v>6067.45</v>
      </c>
      <c r="J25" s="37">
        <f t="shared" si="0"/>
        <v>0.9334538461538461</v>
      </c>
      <c r="K25" s="36">
        <f>H25-I25</f>
        <v>432.5500000000002</v>
      </c>
      <c r="L25" s="36">
        <v>2997.55</v>
      </c>
      <c r="M25" s="37">
        <f t="shared" si="1"/>
        <v>0.49403785774913683</v>
      </c>
      <c r="N25" s="38">
        <v>3069.9</v>
      </c>
      <c r="O25" t="s">
        <v>62</v>
      </c>
    </row>
    <row r="26" spans="1:15" s="20" customFormat="1" ht="30" customHeight="1">
      <c r="A26" s="1" t="s">
        <v>13</v>
      </c>
      <c r="B26" s="1" t="str">
        <f t="shared" si="2"/>
        <v>2</v>
      </c>
      <c r="C26" s="1"/>
      <c r="D26" s="19"/>
      <c r="E26" s="19"/>
      <c r="F26" s="19"/>
      <c r="G26" s="2" t="s">
        <v>274</v>
      </c>
      <c r="H26" s="17">
        <v>661367</v>
      </c>
      <c r="I26" s="17">
        <v>655732.86</v>
      </c>
      <c r="J26" s="18"/>
      <c r="K26" s="17">
        <f>SUM(K9:K25)</f>
        <v>5634.140000000006</v>
      </c>
      <c r="L26" s="17">
        <f>SUM(L9:L25)</f>
        <v>539978.8900000001</v>
      </c>
      <c r="M26" s="18"/>
      <c r="N26" s="17">
        <f>SUM(N9:N25)</f>
        <v>115753.96999999999</v>
      </c>
      <c r="O26" s="20" t="s">
        <v>63</v>
      </c>
    </row>
    <row r="27" spans="1:14" s="13" customFormat="1" ht="30" customHeight="1">
      <c r="A27" s="1"/>
      <c r="B27" s="1"/>
      <c r="C27" s="1"/>
      <c r="D27" s="1"/>
      <c r="E27" s="1"/>
      <c r="F27" s="1"/>
      <c r="G27" s="6"/>
      <c r="H27" s="16"/>
      <c r="I27" s="16"/>
      <c r="J27" s="15"/>
      <c r="K27" s="16"/>
      <c r="L27" s="16"/>
      <c r="M27" s="15"/>
      <c r="N27" s="16"/>
    </row>
    <row r="28" spans="1:14" s="20" customFormat="1" ht="30" customHeight="1">
      <c r="A28" s="1"/>
      <c r="B28" s="1"/>
      <c r="C28" s="1"/>
      <c r="D28" s="19"/>
      <c r="E28" s="19"/>
      <c r="F28" s="19"/>
      <c r="G28" s="2" t="s">
        <v>262</v>
      </c>
      <c r="H28" s="17"/>
      <c r="I28" s="17"/>
      <c r="J28" s="18"/>
      <c r="K28" s="17"/>
      <c r="L28" s="17"/>
      <c r="M28" s="18"/>
      <c r="N28" s="17"/>
    </row>
    <row r="29" spans="1:15" s="55" customFormat="1" ht="30" customHeight="1">
      <c r="A29" s="14" t="s">
        <v>0</v>
      </c>
      <c r="B29" s="14" t="s">
        <v>1</v>
      </c>
      <c r="C29" s="14"/>
      <c r="D29" s="55" t="s">
        <v>3</v>
      </c>
      <c r="E29" s="55" t="s">
        <v>4</v>
      </c>
      <c r="F29" s="55" t="s">
        <v>2</v>
      </c>
      <c r="G29" s="55" t="s">
        <v>5</v>
      </c>
      <c r="H29" s="55" t="s">
        <v>254</v>
      </c>
      <c r="I29" s="55" t="s">
        <v>255</v>
      </c>
      <c r="J29" s="56" t="s">
        <v>256</v>
      </c>
      <c r="K29" s="55" t="s">
        <v>259</v>
      </c>
      <c r="L29" s="55" t="s">
        <v>258</v>
      </c>
      <c r="M29" s="55" t="s">
        <v>256</v>
      </c>
      <c r="N29" s="55" t="s">
        <v>257</v>
      </c>
      <c r="O29" s="55" t="s">
        <v>6</v>
      </c>
    </row>
    <row r="30" spans="2:15" ht="30" customHeight="1">
      <c r="B30" s="1" t="str">
        <f aca="true" t="shared" si="3" ref="B30:B36">"3"</f>
        <v>3</v>
      </c>
      <c r="D30" s="46">
        <v>620</v>
      </c>
      <c r="E30" s="47">
        <v>0</v>
      </c>
      <c r="F30" s="47" t="s">
        <v>64</v>
      </c>
      <c r="G30" s="48" t="s">
        <v>65</v>
      </c>
      <c r="H30" s="49">
        <v>200</v>
      </c>
      <c r="I30" s="49">
        <v>0</v>
      </c>
      <c r="J30" s="50">
        <f t="shared" si="0"/>
        <v>0</v>
      </c>
      <c r="K30" s="49">
        <f>H30-I30</f>
        <v>200</v>
      </c>
      <c r="L30" s="49">
        <v>0</v>
      </c>
      <c r="M30" s="50" t="e">
        <f t="shared" si="1"/>
        <v>#DIV/0!</v>
      </c>
      <c r="N30" s="52">
        <v>0</v>
      </c>
      <c r="O30" t="s">
        <v>66</v>
      </c>
    </row>
    <row r="31" spans="2:15" ht="30" customHeight="1">
      <c r="B31" s="1" t="str">
        <f t="shared" si="3"/>
        <v>3</v>
      </c>
      <c r="D31" s="10">
        <v>621</v>
      </c>
      <c r="E31" s="8">
        <v>0</v>
      </c>
      <c r="F31" s="8" t="s">
        <v>67</v>
      </c>
      <c r="G31" s="5" t="s">
        <v>68</v>
      </c>
      <c r="H31" s="26">
        <v>20772.4</v>
      </c>
      <c r="I31" s="26">
        <v>20727.68</v>
      </c>
      <c r="J31" s="27">
        <f t="shared" si="0"/>
        <v>0.9978471433247963</v>
      </c>
      <c r="K31" s="26">
        <f>H31-I31</f>
        <v>44.720000000001164</v>
      </c>
      <c r="L31" s="26">
        <v>18623.3</v>
      </c>
      <c r="M31" s="27">
        <f t="shared" si="1"/>
        <v>0.898474889616204</v>
      </c>
      <c r="N31" s="28">
        <v>2104.38</v>
      </c>
      <c r="O31" t="s">
        <v>69</v>
      </c>
    </row>
    <row r="32" spans="2:15" ht="30" customHeight="1">
      <c r="B32" s="1" t="str">
        <f t="shared" si="3"/>
        <v>3</v>
      </c>
      <c r="D32" s="21">
        <v>2130</v>
      </c>
      <c r="E32" s="22">
        <v>1</v>
      </c>
      <c r="F32" s="22" t="s">
        <v>70</v>
      </c>
      <c r="G32" s="23" t="s">
        <v>71</v>
      </c>
      <c r="H32" s="24">
        <v>0</v>
      </c>
      <c r="I32" s="24">
        <v>0</v>
      </c>
      <c r="J32" s="25" t="e">
        <f t="shared" si="0"/>
        <v>#DIV/0!</v>
      </c>
      <c r="K32" s="24">
        <f>H32-I32</f>
        <v>0</v>
      </c>
      <c r="L32" s="24">
        <v>0</v>
      </c>
      <c r="M32" s="25" t="e">
        <f t="shared" si="1"/>
        <v>#DIV/0!</v>
      </c>
      <c r="N32" s="32">
        <v>0</v>
      </c>
      <c r="O32" t="s">
        <v>72</v>
      </c>
    </row>
    <row r="33" spans="2:15" ht="30" customHeight="1">
      <c r="B33" s="1" t="str">
        <f t="shared" si="3"/>
        <v>3</v>
      </c>
      <c r="D33" s="10">
        <v>9420</v>
      </c>
      <c r="E33" s="8">
        <v>3</v>
      </c>
      <c r="F33" s="8" t="s">
        <v>73</v>
      </c>
      <c r="G33" s="5" t="s">
        <v>74</v>
      </c>
      <c r="H33" s="26">
        <v>1800</v>
      </c>
      <c r="I33" s="26">
        <v>1333.81</v>
      </c>
      <c r="J33" s="27">
        <f t="shared" si="0"/>
        <v>0.7410055555555555</v>
      </c>
      <c r="K33" s="26">
        <f>H33-I33</f>
        <v>466.19000000000005</v>
      </c>
      <c r="L33" s="26">
        <v>1163.81</v>
      </c>
      <c r="M33" s="27">
        <f t="shared" si="1"/>
        <v>0.8725455649605266</v>
      </c>
      <c r="N33" s="28">
        <v>170</v>
      </c>
      <c r="O33" t="s">
        <v>75</v>
      </c>
    </row>
    <row r="34" spans="2:15" ht="30" customHeight="1">
      <c r="B34" s="1" t="str">
        <f t="shared" si="3"/>
        <v>3</v>
      </c>
      <c r="D34" s="21">
        <v>9420</v>
      </c>
      <c r="E34" s="22">
        <v>5</v>
      </c>
      <c r="F34" s="22" t="s">
        <v>76</v>
      </c>
      <c r="G34" s="23" t="s">
        <v>77</v>
      </c>
      <c r="H34" s="24">
        <v>8953.2</v>
      </c>
      <c r="I34" s="24">
        <v>8543.6</v>
      </c>
      <c r="J34" s="25">
        <f t="shared" si="0"/>
        <v>0.9542509940579904</v>
      </c>
      <c r="K34" s="24">
        <f>H34-I34</f>
        <v>409.60000000000036</v>
      </c>
      <c r="L34" s="24">
        <v>8543.6</v>
      </c>
      <c r="M34" s="25">
        <f t="shared" si="1"/>
        <v>1</v>
      </c>
      <c r="N34" s="32">
        <v>0</v>
      </c>
      <c r="O34" t="s">
        <v>78</v>
      </c>
    </row>
    <row r="35" spans="2:15" ht="30" customHeight="1">
      <c r="B35" s="1" t="str">
        <f t="shared" si="3"/>
        <v>3</v>
      </c>
      <c r="D35" s="11">
        <v>10010</v>
      </c>
      <c r="E35" s="9">
        <v>1</v>
      </c>
      <c r="F35" s="9" t="s">
        <v>79</v>
      </c>
      <c r="G35" s="7" t="s">
        <v>80</v>
      </c>
      <c r="H35" s="39">
        <v>980.78</v>
      </c>
      <c r="I35" s="39">
        <v>980.78</v>
      </c>
      <c r="J35" s="40">
        <f t="shared" si="0"/>
        <v>1</v>
      </c>
      <c r="K35" s="39">
        <f>H35-I35</f>
        <v>0</v>
      </c>
      <c r="L35" s="39">
        <v>980.78</v>
      </c>
      <c r="M35" s="40">
        <f t="shared" si="1"/>
        <v>1</v>
      </c>
      <c r="N35" s="41">
        <v>0</v>
      </c>
      <c r="O35" t="s">
        <v>81</v>
      </c>
    </row>
    <row r="36" spans="1:15" s="20" customFormat="1" ht="30" customHeight="1">
      <c r="A36" s="1" t="s">
        <v>13</v>
      </c>
      <c r="B36" s="1" t="str">
        <f t="shared" si="3"/>
        <v>3</v>
      </c>
      <c r="C36" s="1"/>
      <c r="D36" s="19"/>
      <c r="E36" s="19"/>
      <c r="F36" s="19"/>
      <c r="G36" s="2" t="s">
        <v>273</v>
      </c>
      <c r="H36" s="17">
        <v>32706.38</v>
      </c>
      <c r="I36" s="17">
        <v>31585.87</v>
      </c>
      <c r="J36" s="18"/>
      <c r="K36" s="17">
        <f>SUM(K30:K35)</f>
        <v>1120.5100000000016</v>
      </c>
      <c r="L36" s="17">
        <f>SUM(L30:L35)</f>
        <v>29311.489999999998</v>
      </c>
      <c r="M36" s="18"/>
      <c r="N36" s="17">
        <f>I36-L36</f>
        <v>2274.380000000001</v>
      </c>
      <c r="O36" s="20" t="s">
        <v>82</v>
      </c>
    </row>
    <row r="37" spans="1:14" s="13" customFormat="1" ht="30" customHeight="1">
      <c r="A37" s="1"/>
      <c r="B37" s="1"/>
      <c r="C37" s="1"/>
      <c r="D37" s="1"/>
      <c r="E37" s="1"/>
      <c r="F37" s="1"/>
      <c r="G37" s="6"/>
      <c r="H37" s="16"/>
      <c r="I37" s="16"/>
      <c r="J37" s="15"/>
      <c r="K37" s="16"/>
      <c r="L37" s="16"/>
      <c r="M37" s="15"/>
      <c r="N37" s="16"/>
    </row>
    <row r="38" spans="1:14" s="20" customFormat="1" ht="30" customHeight="1">
      <c r="A38" s="1"/>
      <c r="B38" s="1"/>
      <c r="C38" s="1"/>
      <c r="D38" s="19"/>
      <c r="E38" s="19"/>
      <c r="F38" s="19"/>
      <c r="G38" s="2" t="s">
        <v>263</v>
      </c>
      <c r="H38" s="17"/>
      <c r="I38" s="17"/>
      <c r="J38" s="18"/>
      <c r="K38" s="17"/>
      <c r="L38" s="17"/>
      <c r="M38" s="18"/>
      <c r="N38" s="17"/>
    </row>
    <row r="39" spans="1:15" s="55" customFormat="1" ht="30" customHeight="1">
      <c r="A39" s="14" t="s">
        <v>0</v>
      </c>
      <c r="B39" s="14" t="s">
        <v>1</v>
      </c>
      <c r="C39" s="14"/>
      <c r="D39" s="53" t="s">
        <v>3</v>
      </c>
      <c r="E39" s="53" t="s">
        <v>4</v>
      </c>
      <c r="F39" s="53" t="s">
        <v>2</v>
      </c>
      <c r="G39" s="53" t="s">
        <v>5</v>
      </c>
      <c r="H39" s="53" t="s">
        <v>254</v>
      </c>
      <c r="I39" s="53" t="s">
        <v>255</v>
      </c>
      <c r="J39" s="54" t="s">
        <v>256</v>
      </c>
      <c r="K39" s="53" t="s">
        <v>259</v>
      </c>
      <c r="L39" s="53" t="s">
        <v>258</v>
      </c>
      <c r="M39" s="53" t="s">
        <v>256</v>
      </c>
      <c r="N39" s="53" t="s">
        <v>257</v>
      </c>
      <c r="O39" s="55" t="s">
        <v>6</v>
      </c>
    </row>
    <row r="40" spans="2:15" ht="30" customHeight="1">
      <c r="B40" s="1" t="str">
        <f aca="true" t="shared" si="4" ref="B40:B48">"4"</f>
        <v>4</v>
      </c>
      <c r="D40" s="21">
        <v>525</v>
      </c>
      <c r="E40" s="22">
        <v>0</v>
      </c>
      <c r="F40" s="22" t="s">
        <v>83</v>
      </c>
      <c r="G40" s="23" t="s">
        <v>84</v>
      </c>
      <c r="H40" s="24">
        <v>25000</v>
      </c>
      <c r="I40" s="24">
        <v>24981.6</v>
      </c>
      <c r="J40" s="25">
        <f t="shared" si="0"/>
        <v>0.9992639999999999</v>
      </c>
      <c r="K40" s="24">
        <f>H40-I40</f>
        <v>18.400000000001455</v>
      </c>
      <c r="L40" s="24">
        <v>14963.15</v>
      </c>
      <c r="M40" s="25">
        <f t="shared" si="1"/>
        <v>0.5989668395939411</v>
      </c>
      <c r="N40" s="32">
        <v>10018.45</v>
      </c>
      <c r="O40" t="s">
        <v>85</v>
      </c>
    </row>
    <row r="41" spans="2:15" ht="30" customHeight="1">
      <c r="B41" s="1" t="str">
        <f t="shared" si="4"/>
        <v>4</v>
      </c>
      <c r="D41" s="10">
        <v>2120</v>
      </c>
      <c r="E41" s="8">
        <v>0</v>
      </c>
      <c r="F41" s="8" t="s">
        <v>70</v>
      </c>
      <c r="G41" s="5" t="s">
        <v>86</v>
      </c>
      <c r="H41" s="26">
        <v>2400</v>
      </c>
      <c r="I41" s="26">
        <v>2400</v>
      </c>
      <c r="J41" s="27">
        <f t="shared" si="0"/>
        <v>1</v>
      </c>
      <c r="K41" s="26">
        <f>H41-I41</f>
        <v>0</v>
      </c>
      <c r="L41" s="26">
        <v>1955.92</v>
      </c>
      <c r="M41" s="27">
        <f t="shared" si="1"/>
        <v>0.8149666666666667</v>
      </c>
      <c r="N41" s="28">
        <v>444.08</v>
      </c>
      <c r="O41" t="s">
        <v>87</v>
      </c>
    </row>
    <row r="42" spans="2:15" ht="30" customHeight="1">
      <c r="B42" s="1" t="str">
        <f t="shared" si="4"/>
        <v>4</v>
      </c>
      <c r="D42" s="21">
        <v>2130</v>
      </c>
      <c r="E42" s="22">
        <v>3</v>
      </c>
      <c r="F42" s="22" t="s">
        <v>88</v>
      </c>
      <c r="G42" s="23" t="s">
        <v>89</v>
      </c>
      <c r="H42" s="24">
        <v>2000</v>
      </c>
      <c r="I42" s="24">
        <v>1680</v>
      </c>
      <c r="J42" s="25">
        <f t="shared" si="0"/>
        <v>0.84</v>
      </c>
      <c r="K42" s="24">
        <f>H42-I42</f>
        <v>320</v>
      </c>
      <c r="L42" s="24">
        <v>1680</v>
      </c>
      <c r="M42" s="25">
        <f t="shared" si="1"/>
        <v>1</v>
      </c>
      <c r="N42" s="32">
        <v>0</v>
      </c>
      <c r="O42" t="s">
        <v>90</v>
      </c>
    </row>
    <row r="43" spans="2:15" ht="30" customHeight="1">
      <c r="B43" s="1" t="str">
        <f t="shared" si="4"/>
        <v>4</v>
      </c>
      <c r="D43" s="10">
        <v>2245</v>
      </c>
      <c r="E43" s="8">
        <v>0</v>
      </c>
      <c r="F43" s="8" t="s">
        <v>91</v>
      </c>
      <c r="G43" s="5" t="s">
        <v>92</v>
      </c>
      <c r="H43" s="26">
        <v>500</v>
      </c>
      <c r="I43" s="26">
        <v>0</v>
      </c>
      <c r="J43" s="27">
        <f t="shared" si="0"/>
        <v>0</v>
      </c>
      <c r="K43" s="26">
        <f>H43-I43</f>
        <v>500</v>
      </c>
      <c r="L43" s="26">
        <v>0</v>
      </c>
      <c r="M43" s="27" t="e">
        <f t="shared" si="1"/>
        <v>#DIV/0!</v>
      </c>
      <c r="N43" s="28">
        <v>0</v>
      </c>
      <c r="O43" t="s">
        <v>72</v>
      </c>
    </row>
    <row r="44" spans="2:15" ht="30" customHeight="1">
      <c r="B44" s="1" t="str">
        <f t="shared" si="4"/>
        <v>4</v>
      </c>
      <c r="D44" s="21">
        <v>2247</v>
      </c>
      <c r="E44" s="22">
        <v>0</v>
      </c>
      <c r="F44" s="22" t="s">
        <v>93</v>
      </c>
      <c r="G44" s="23" t="s">
        <v>94</v>
      </c>
      <c r="H44" s="24">
        <v>500</v>
      </c>
      <c r="I44" s="24">
        <v>341.94</v>
      </c>
      <c r="J44" s="25">
        <f t="shared" si="0"/>
        <v>0.68388</v>
      </c>
      <c r="K44" s="24">
        <f>H44-I44</f>
        <v>158.06</v>
      </c>
      <c r="L44" s="24">
        <v>0</v>
      </c>
      <c r="M44" s="25">
        <f t="shared" si="1"/>
        <v>0</v>
      </c>
      <c r="N44" s="32">
        <v>341.94</v>
      </c>
      <c r="O44" t="s">
        <v>95</v>
      </c>
    </row>
    <row r="45" spans="2:15" ht="30" customHeight="1">
      <c r="B45" s="1" t="str">
        <f t="shared" si="4"/>
        <v>4</v>
      </c>
      <c r="D45" s="10">
        <v>2249</v>
      </c>
      <c r="E45" s="8">
        <v>0</v>
      </c>
      <c r="F45" s="8" t="s">
        <v>96</v>
      </c>
      <c r="G45" s="5" t="s">
        <v>97</v>
      </c>
      <c r="H45" s="26">
        <v>5000</v>
      </c>
      <c r="I45" s="26">
        <v>0</v>
      </c>
      <c r="J45" s="27">
        <f t="shared" si="0"/>
        <v>0</v>
      </c>
      <c r="K45" s="26">
        <f>H45-I45</f>
        <v>5000</v>
      </c>
      <c r="L45" s="26">
        <v>0</v>
      </c>
      <c r="M45" s="27" t="e">
        <f t="shared" si="1"/>
        <v>#DIV/0!</v>
      </c>
      <c r="N45" s="28">
        <v>0</v>
      </c>
      <c r="O45" t="s">
        <v>75</v>
      </c>
    </row>
    <row r="46" spans="2:15" ht="30" customHeight="1">
      <c r="B46" s="1" t="str">
        <f t="shared" si="4"/>
        <v>4</v>
      </c>
      <c r="D46" s="21">
        <v>2260</v>
      </c>
      <c r="E46" s="22">
        <v>0</v>
      </c>
      <c r="F46" s="22" t="s">
        <v>98</v>
      </c>
      <c r="G46" s="23" t="s">
        <v>99</v>
      </c>
      <c r="H46" s="24">
        <v>241625</v>
      </c>
      <c r="I46" s="24">
        <v>241625</v>
      </c>
      <c r="J46" s="25">
        <f t="shared" si="0"/>
        <v>1</v>
      </c>
      <c r="K46" s="24">
        <f>H46-I46</f>
        <v>0</v>
      </c>
      <c r="L46" s="24">
        <v>0</v>
      </c>
      <c r="M46" s="25">
        <f t="shared" si="1"/>
        <v>0</v>
      </c>
      <c r="N46" s="32">
        <v>241625</v>
      </c>
      <c r="O46" t="s">
        <v>46</v>
      </c>
    </row>
    <row r="47" spans="2:15" ht="30" customHeight="1">
      <c r="B47" s="1" t="str">
        <f t="shared" si="4"/>
        <v>4</v>
      </c>
      <c r="D47" s="11">
        <v>10010</v>
      </c>
      <c r="E47" s="9">
        <v>0</v>
      </c>
      <c r="F47" s="9" t="s">
        <v>100</v>
      </c>
      <c r="G47" s="7" t="s">
        <v>101</v>
      </c>
      <c r="H47" s="39">
        <v>13459.04</v>
      </c>
      <c r="I47" s="39">
        <v>13459.04</v>
      </c>
      <c r="J47" s="40">
        <f t="shared" si="0"/>
        <v>1</v>
      </c>
      <c r="K47" s="39">
        <f>H47-I47</f>
        <v>0</v>
      </c>
      <c r="L47" s="39">
        <v>11956.69</v>
      </c>
      <c r="M47" s="40">
        <f t="shared" si="1"/>
        <v>0.8883761397543956</v>
      </c>
      <c r="N47" s="41">
        <v>1502.35</v>
      </c>
      <c r="O47" t="s">
        <v>102</v>
      </c>
    </row>
    <row r="48" spans="1:15" s="20" customFormat="1" ht="30" customHeight="1">
      <c r="A48" s="1" t="s">
        <v>13</v>
      </c>
      <c r="B48" s="1" t="str">
        <f t="shared" si="4"/>
        <v>4</v>
      </c>
      <c r="C48" s="1"/>
      <c r="D48" s="19"/>
      <c r="E48" s="19"/>
      <c r="F48" s="19"/>
      <c r="G48" s="2" t="s">
        <v>272</v>
      </c>
      <c r="H48" s="17">
        <v>290484.04</v>
      </c>
      <c r="I48" s="17">
        <v>284487.58</v>
      </c>
      <c r="J48" s="18"/>
      <c r="K48" s="17">
        <f>SUM(K40:K47)</f>
        <v>5996.460000000001</v>
      </c>
      <c r="L48" s="17">
        <f>SUM(L40:L47)</f>
        <v>30555.760000000002</v>
      </c>
      <c r="M48" s="18"/>
      <c r="N48" s="17">
        <f>SUM(N40:N47)</f>
        <v>253931.82</v>
      </c>
      <c r="O48" s="20" t="s">
        <v>103</v>
      </c>
    </row>
    <row r="49" spans="1:14" s="13" customFormat="1" ht="30" customHeight="1">
      <c r="A49" s="1"/>
      <c r="B49" s="1"/>
      <c r="C49" s="1"/>
      <c r="D49" s="1"/>
      <c r="E49" s="1"/>
      <c r="F49" s="1"/>
      <c r="G49" s="6"/>
      <c r="H49" s="16"/>
      <c r="I49" s="16"/>
      <c r="J49" s="15"/>
      <c r="K49" s="16"/>
      <c r="L49" s="16"/>
      <c r="M49" s="15"/>
      <c r="N49" s="16"/>
    </row>
    <row r="50" spans="1:14" s="20" customFormat="1" ht="30" customHeight="1">
      <c r="A50" s="1"/>
      <c r="B50" s="1"/>
      <c r="C50" s="1"/>
      <c r="D50" s="19"/>
      <c r="E50" s="19"/>
      <c r="F50" s="19"/>
      <c r="G50" s="2" t="s">
        <v>264</v>
      </c>
      <c r="H50" s="17"/>
      <c r="I50" s="17"/>
      <c r="J50" s="18"/>
      <c r="K50" s="17"/>
      <c r="L50" s="17"/>
      <c r="M50" s="18"/>
      <c r="N50" s="17"/>
    </row>
    <row r="51" spans="1:15" s="55" customFormat="1" ht="30" customHeight="1">
      <c r="A51" s="14" t="s">
        <v>0</v>
      </c>
      <c r="B51" s="14" t="s">
        <v>1</v>
      </c>
      <c r="C51" s="14"/>
      <c r="D51" s="53" t="s">
        <v>3</v>
      </c>
      <c r="E51" s="53" t="s">
        <v>4</v>
      </c>
      <c r="F51" s="53" t="s">
        <v>2</v>
      </c>
      <c r="G51" s="53" t="s">
        <v>5</v>
      </c>
      <c r="H51" s="53" t="s">
        <v>254</v>
      </c>
      <c r="I51" s="53" t="s">
        <v>255</v>
      </c>
      <c r="J51" s="54" t="s">
        <v>256</v>
      </c>
      <c r="K51" s="53" t="s">
        <v>259</v>
      </c>
      <c r="L51" s="53" t="s">
        <v>258</v>
      </c>
      <c r="M51" s="53" t="s">
        <v>256</v>
      </c>
      <c r="N51" s="53" t="s">
        <v>257</v>
      </c>
      <c r="O51" s="55" t="s">
        <v>6</v>
      </c>
    </row>
    <row r="52" spans="2:15" ht="30" customHeight="1">
      <c r="B52" s="1" t="str">
        <f aca="true" t="shared" si="5" ref="B52:B69">"5"</f>
        <v>5</v>
      </c>
      <c r="D52" s="21">
        <v>520</v>
      </c>
      <c r="E52" s="22">
        <v>0</v>
      </c>
      <c r="F52" s="22" t="s">
        <v>104</v>
      </c>
      <c r="G52" s="23" t="s">
        <v>105</v>
      </c>
      <c r="H52" s="24">
        <v>5800</v>
      </c>
      <c r="I52" s="24">
        <v>2679.22</v>
      </c>
      <c r="J52" s="25">
        <f t="shared" si="0"/>
        <v>0.46193448275862065</v>
      </c>
      <c r="K52" s="24">
        <f>H52-I52</f>
        <v>3120.78</v>
      </c>
      <c r="L52" s="24">
        <v>1965.49</v>
      </c>
      <c r="M52" s="25">
        <f t="shared" si="1"/>
        <v>0.7336053030359583</v>
      </c>
      <c r="N52" s="32">
        <v>713.73</v>
      </c>
      <c r="O52" t="s">
        <v>106</v>
      </c>
    </row>
    <row r="53" spans="2:15" ht="30" customHeight="1">
      <c r="B53" s="1" t="str">
        <f t="shared" si="5"/>
        <v>5</v>
      </c>
      <c r="D53" s="10">
        <v>520</v>
      </c>
      <c r="E53" s="8">
        <v>62</v>
      </c>
      <c r="F53" s="8" t="s">
        <v>107</v>
      </c>
      <c r="G53" s="5" t="s">
        <v>108</v>
      </c>
      <c r="H53" s="26">
        <v>1500</v>
      </c>
      <c r="I53" s="26">
        <v>1094.86</v>
      </c>
      <c r="J53" s="27">
        <f t="shared" si="0"/>
        <v>0.7299066666666666</v>
      </c>
      <c r="K53" s="26">
        <f>H53-I53</f>
        <v>405.1400000000001</v>
      </c>
      <c r="L53" s="26">
        <v>941.66</v>
      </c>
      <c r="M53" s="27">
        <f t="shared" si="1"/>
        <v>0.8600734340463622</v>
      </c>
      <c r="N53" s="28">
        <v>153.2</v>
      </c>
      <c r="O53" t="s">
        <v>109</v>
      </c>
    </row>
    <row r="54" spans="2:15" ht="30" customHeight="1">
      <c r="B54" s="1" t="str">
        <f t="shared" si="5"/>
        <v>5</v>
      </c>
      <c r="D54" s="21">
        <v>610</v>
      </c>
      <c r="E54" s="22">
        <v>0</v>
      </c>
      <c r="F54" s="22" t="s">
        <v>110</v>
      </c>
      <c r="G54" s="23" t="s">
        <v>111</v>
      </c>
      <c r="H54" s="24">
        <v>500</v>
      </c>
      <c r="I54" s="24">
        <v>25</v>
      </c>
      <c r="J54" s="25">
        <f t="shared" si="0"/>
        <v>0.05</v>
      </c>
      <c r="K54" s="24">
        <f>H54-I54</f>
        <v>475</v>
      </c>
      <c r="L54" s="24">
        <v>0</v>
      </c>
      <c r="M54" s="25">
        <f t="shared" si="1"/>
        <v>0</v>
      </c>
      <c r="N54" s="32">
        <v>25</v>
      </c>
      <c r="O54" t="s">
        <v>112</v>
      </c>
    </row>
    <row r="55" spans="2:15" ht="30" customHeight="1">
      <c r="B55" s="1" t="str">
        <f t="shared" si="5"/>
        <v>5</v>
      </c>
      <c r="D55" s="10">
        <v>2130</v>
      </c>
      <c r="E55" s="8">
        <v>2</v>
      </c>
      <c r="F55" s="8" t="s">
        <v>113</v>
      </c>
      <c r="G55" s="5" t="s">
        <v>114</v>
      </c>
      <c r="H55" s="26">
        <v>4200</v>
      </c>
      <c r="I55" s="26">
        <v>3385.6</v>
      </c>
      <c r="J55" s="27">
        <f t="shared" si="0"/>
        <v>0.8060952380952381</v>
      </c>
      <c r="K55" s="26">
        <f>H55-I55</f>
        <v>814.4000000000001</v>
      </c>
      <c r="L55" s="26">
        <v>1643.83</v>
      </c>
      <c r="M55" s="27">
        <f t="shared" si="1"/>
        <v>0.48553579867674856</v>
      </c>
      <c r="N55" s="28">
        <v>1741.77</v>
      </c>
      <c r="O55" t="s">
        <v>87</v>
      </c>
    </row>
    <row r="56" spans="2:15" ht="30" customHeight="1">
      <c r="B56" s="1" t="str">
        <f t="shared" si="5"/>
        <v>5</v>
      </c>
      <c r="D56" s="21">
        <v>2130</v>
      </c>
      <c r="E56" s="22">
        <v>6</v>
      </c>
      <c r="F56" s="22" t="s">
        <v>115</v>
      </c>
      <c r="G56" s="23" t="s">
        <v>116</v>
      </c>
      <c r="H56" s="24">
        <v>7600</v>
      </c>
      <c r="I56" s="24">
        <v>7600</v>
      </c>
      <c r="J56" s="25">
        <f t="shared" si="0"/>
        <v>1</v>
      </c>
      <c r="K56" s="24">
        <f>H56-I56</f>
        <v>0</v>
      </c>
      <c r="L56" s="24">
        <v>6785.27</v>
      </c>
      <c r="M56" s="25">
        <f t="shared" si="1"/>
        <v>0.8927986842105263</v>
      </c>
      <c r="N56" s="32">
        <v>814.73</v>
      </c>
      <c r="O56" t="s">
        <v>41</v>
      </c>
    </row>
    <row r="57" spans="2:15" ht="30" customHeight="1">
      <c r="B57" s="1" t="str">
        <f t="shared" si="5"/>
        <v>5</v>
      </c>
      <c r="D57" s="10">
        <v>2130</v>
      </c>
      <c r="E57" s="8">
        <v>80</v>
      </c>
      <c r="F57" s="8" t="s">
        <v>117</v>
      </c>
      <c r="G57" s="5" t="s">
        <v>118</v>
      </c>
      <c r="H57" s="26">
        <v>950</v>
      </c>
      <c r="I57" s="26">
        <v>900</v>
      </c>
      <c r="J57" s="27">
        <f t="shared" si="0"/>
        <v>0.9473684210526315</v>
      </c>
      <c r="K57" s="26">
        <f>H57-I57</f>
        <v>50</v>
      </c>
      <c r="L57" s="26">
        <v>636.84</v>
      </c>
      <c r="M57" s="27">
        <f t="shared" si="1"/>
        <v>0.7076</v>
      </c>
      <c r="N57" s="28">
        <v>263.16</v>
      </c>
      <c r="O57" t="s">
        <v>106</v>
      </c>
    </row>
    <row r="58" spans="2:15" ht="30" customHeight="1">
      <c r="B58" s="1" t="str">
        <f t="shared" si="5"/>
        <v>5</v>
      </c>
      <c r="D58" s="21">
        <v>2140</v>
      </c>
      <c r="E58" s="22">
        <v>1</v>
      </c>
      <c r="F58" s="22" t="s">
        <v>50</v>
      </c>
      <c r="G58" s="23" t="s">
        <v>119</v>
      </c>
      <c r="H58" s="24">
        <v>50</v>
      </c>
      <c r="I58" s="24">
        <v>11</v>
      </c>
      <c r="J58" s="25">
        <f t="shared" si="0"/>
        <v>0.22</v>
      </c>
      <c r="K58" s="24">
        <f>H58-I58</f>
        <v>39</v>
      </c>
      <c r="L58" s="24">
        <v>0</v>
      </c>
      <c r="M58" s="25">
        <f t="shared" si="1"/>
        <v>0</v>
      </c>
      <c r="N58" s="32">
        <v>11</v>
      </c>
      <c r="O58" t="s">
        <v>120</v>
      </c>
    </row>
    <row r="59" spans="2:15" ht="30" customHeight="1">
      <c r="B59" s="1" t="str">
        <f t="shared" si="5"/>
        <v>5</v>
      </c>
      <c r="D59" s="10">
        <v>2220</v>
      </c>
      <c r="E59" s="8">
        <v>5</v>
      </c>
      <c r="F59" s="8" t="s">
        <v>121</v>
      </c>
      <c r="G59" s="5" t="s">
        <v>122</v>
      </c>
      <c r="H59" s="26">
        <v>200</v>
      </c>
      <c r="I59" s="26">
        <v>93</v>
      </c>
      <c r="J59" s="27">
        <f t="shared" si="0"/>
        <v>0.465</v>
      </c>
      <c r="K59" s="26">
        <f>H59-I59</f>
        <v>107</v>
      </c>
      <c r="L59" s="26">
        <v>75</v>
      </c>
      <c r="M59" s="27">
        <f t="shared" si="1"/>
        <v>0.8064516129032258</v>
      </c>
      <c r="N59" s="28">
        <v>18</v>
      </c>
      <c r="O59" t="s">
        <v>55</v>
      </c>
    </row>
    <row r="60" spans="2:15" ht="30" customHeight="1">
      <c r="B60" s="1" t="str">
        <f t="shared" si="5"/>
        <v>5</v>
      </c>
      <c r="D60" s="21">
        <v>2220</v>
      </c>
      <c r="E60" s="22">
        <v>10</v>
      </c>
      <c r="F60" s="22" t="s">
        <v>123</v>
      </c>
      <c r="G60" s="23" t="s">
        <v>124</v>
      </c>
      <c r="H60" s="24">
        <v>150</v>
      </c>
      <c r="I60" s="24">
        <v>0</v>
      </c>
      <c r="J60" s="25">
        <f t="shared" si="0"/>
        <v>0</v>
      </c>
      <c r="K60" s="24">
        <f>H60-I60</f>
        <v>150</v>
      </c>
      <c r="L60" s="24">
        <v>0</v>
      </c>
      <c r="M60" s="25" t="e">
        <f t="shared" si="1"/>
        <v>#DIV/0!</v>
      </c>
      <c r="N60" s="32">
        <v>0</v>
      </c>
      <c r="O60" t="s">
        <v>125</v>
      </c>
    </row>
    <row r="61" spans="2:15" ht="30" customHeight="1">
      <c r="B61" s="1" t="str">
        <f t="shared" si="5"/>
        <v>5</v>
      </c>
      <c r="D61" s="10">
        <v>2220</v>
      </c>
      <c r="E61" s="8">
        <v>33</v>
      </c>
      <c r="F61" s="8" t="s">
        <v>126</v>
      </c>
      <c r="G61" s="5" t="s">
        <v>127</v>
      </c>
      <c r="H61" s="26">
        <v>0</v>
      </c>
      <c r="I61" s="26">
        <v>0</v>
      </c>
      <c r="J61" s="27" t="e">
        <f t="shared" si="0"/>
        <v>#DIV/0!</v>
      </c>
      <c r="K61" s="26">
        <f>H61-I61</f>
        <v>0</v>
      </c>
      <c r="L61" s="26">
        <v>0</v>
      </c>
      <c r="M61" s="27" t="e">
        <f t="shared" si="1"/>
        <v>#DIV/0!</v>
      </c>
      <c r="N61" s="28">
        <v>0</v>
      </c>
      <c r="O61" t="s">
        <v>38</v>
      </c>
    </row>
    <row r="62" spans="2:15" ht="30" customHeight="1">
      <c r="B62" s="1" t="str">
        <f t="shared" si="5"/>
        <v>5</v>
      </c>
      <c r="D62" s="21">
        <v>4277</v>
      </c>
      <c r="E62" s="22">
        <v>1</v>
      </c>
      <c r="F62" s="22" t="s">
        <v>128</v>
      </c>
      <c r="G62" s="23" t="s">
        <v>129</v>
      </c>
      <c r="H62" s="24">
        <v>800</v>
      </c>
      <c r="I62" s="24">
        <v>0</v>
      </c>
      <c r="J62" s="25">
        <f t="shared" si="0"/>
        <v>0</v>
      </c>
      <c r="K62" s="24">
        <f>H62-I62</f>
        <v>800</v>
      </c>
      <c r="L62" s="24">
        <v>0</v>
      </c>
      <c r="M62" s="25" t="e">
        <f t="shared" si="1"/>
        <v>#DIV/0!</v>
      </c>
      <c r="N62" s="32">
        <v>0</v>
      </c>
      <c r="O62" t="s">
        <v>12</v>
      </c>
    </row>
    <row r="63" spans="2:15" ht="30" customHeight="1">
      <c r="B63" s="1" t="str">
        <f t="shared" si="5"/>
        <v>5</v>
      </c>
      <c r="D63" s="10">
        <v>4277</v>
      </c>
      <c r="E63" s="8">
        <v>3</v>
      </c>
      <c r="F63" s="8" t="s">
        <v>130</v>
      </c>
      <c r="G63" s="5" t="s">
        <v>131</v>
      </c>
      <c r="H63" s="26">
        <v>1100</v>
      </c>
      <c r="I63" s="26">
        <v>0</v>
      </c>
      <c r="J63" s="27">
        <f t="shared" si="0"/>
        <v>0</v>
      </c>
      <c r="K63" s="26">
        <f>H63-I63</f>
        <v>1100</v>
      </c>
      <c r="L63" s="26">
        <v>0</v>
      </c>
      <c r="M63" s="27" t="e">
        <f t="shared" si="1"/>
        <v>#DIV/0!</v>
      </c>
      <c r="N63" s="28">
        <v>0</v>
      </c>
      <c r="O63" t="s">
        <v>132</v>
      </c>
    </row>
    <row r="64" spans="2:15" ht="30" customHeight="1">
      <c r="B64" s="1" t="str">
        <f t="shared" si="5"/>
        <v>5</v>
      </c>
      <c r="D64" s="21">
        <v>12970</v>
      </c>
      <c r="E64" s="22">
        <v>0</v>
      </c>
      <c r="F64" s="22" t="s">
        <v>10</v>
      </c>
      <c r="G64" s="23" t="s">
        <v>133</v>
      </c>
      <c r="H64" s="24">
        <v>5000</v>
      </c>
      <c r="I64" s="24">
        <v>0</v>
      </c>
      <c r="J64" s="25">
        <f t="shared" si="0"/>
        <v>0</v>
      </c>
      <c r="K64" s="24">
        <f>H64-I64</f>
        <v>5000</v>
      </c>
      <c r="L64" s="24">
        <v>0</v>
      </c>
      <c r="M64" s="25" t="e">
        <f t="shared" si="1"/>
        <v>#DIV/0!</v>
      </c>
      <c r="N64" s="32">
        <v>0</v>
      </c>
      <c r="O64" t="s">
        <v>134</v>
      </c>
    </row>
    <row r="65" spans="2:15" ht="30" customHeight="1">
      <c r="B65" s="1" t="str">
        <f t="shared" si="5"/>
        <v>5</v>
      </c>
      <c r="D65" s="10">
        <v>12980</v>
      </c>
      <c r="E65" s="8">
        <v>0</v>
      </c>
      <c r="F65" s="8" t="s">
        <v>135</v>
      </c>
      <c r="G65" s="5" t="s">
        <v>136</v>
      </c>
      <c r="H65" s="26">
        <v>1000</v>
      </c>
      <c r="I65" s="26">
        <v>0</v>
      </c>
      <c r="J65" s="27">
        <f t="shared" si="0"/>
        <v>0</v>
      </c>
      <c r="K65" s="26">
        <f>H65-I65</f>
        <v>1000</v>
      </c>
      <c r="L65" s="26">
        <v>0</v>
      </c>
      <c r="M65" s="27" t="e">
        <f t="shared" si="1"/>
        <v>#DIV/0!</v>
      </c>
      <c r="N65" s="28">
        <v>0</v>
      </c>
      <c r="O65" t="s">
        <v>137</v>
      </c>
    </row>
    <row r="66" spans="2:15" ht="30" customHeight="1">
      <c r="B66" s="1" t="str">
        <f t="shared" si="5"/>
        <v>5</v>
      </c>
      <c r="D66" s="21">
        <v>12990</v>
      </c>
      <c r="E66" s="22">
        <v>0</v>
      </c>
      <c r="F66" s="22" t="s">
        <v>138</v>
      </c>
      <c r="G66" s="23" t="s">
        <v>139</v>
      </c>
      <c r="H66" s="24">
        <v>5000</v>
      </c>
      <c r="I66" s="24">
        <v>500</v>
      </c>
      <c r="J66" s="25">
        <f t="shared" si="0"/>
        <v>0.1</v>
      </c>
      <c r="K66" s="24">
        <f>H66-I66</f>
        <v>4500</v>
      </c>
      <c r="L66" s="24">
        <v>500</v>
      </c>
      <c r="M66" s="25">
        <f t="shared" si="1"/>
        <v>1</v>
      </c>
      <c r="N66" s="32">
        <v>0</v>
      </c>
      <c r="O66" t="s">
        <v>140</v>
      </c>
    </row>
    <row r="67" spans="2:15" ht="30" customHeight="1">
      <c r="B67" s="1" t="str">
        <f t="shared" si="5"/>
        <v>5</v>
      </c>
      <c r="D67" s="10">
        <v>13000</v>
      </c>
      <c r="E67" s="8">
        <v>0</v>
      </c>
      <c r="F67" s="8" t="s">
        <v>10</v>
      </c>
      <c r="G67" s="5" t="s">
        <v>141</v>
      </c>
      <c r="H67" s="26">
        <v>30000</v>
      </c>
      <c r="I67" s="26">
        <v>96</v>
      </c>
      <c r="J67" s="27">
        <f t="shared" si="0"/>
        <v>0.0032</v>
      </c>
      <c r="K67" s="26">
        <f>H67-I67</f>
        <v>29904</v>
      </c>
      <c r="L67" s="26">
        <v>96</v>
      </c>
      <c r="M67" s="27">
        <f t="shared" si="1"/>
        <v>1</v>
      </c>
      <c r="N67" s="28">
        <v>0</v>
      </c>
      <c r="O67" t="s">
        <v>85</v>
      </c>
    </row>
    <row r="68" spans="2:15" ht="30" customHeight="1">
      <c r="B68" s="1" t="str">
        <f t="shared" si="5"/>
        <v>5</v>
      </c>
      <c r="D68" s="33">
        <v>13010</v>
      </c>
      <c r="E68" s="34">
        <v>0</v>
      </c>
      <c r="F68" s="34" t="s">
        <v>135</v>
      </c>
      <c r="G68" s="35" t="s">
        <v>142</v>
      </c>
      <c r="H68" s="36">
        <v>1000</v>
      </c>
      <c r="I68" s="36">
        <v>0</v>
      </c>
      <c r="J68" s="37">
        <f t="shared" si="0"/>
        <v>0</v>
      </c>
      <c r="K68" s="36">
        <f>H68-I68</f>
        <v>1000</v>
      </c>
      <c r="L68" s="36">
        <v>0</v>
      </c>
      <c r="M68" s="37" t="e">
        <f t="shared" si="1"/>
        <v>#DIV/0!</v>
      </c>
      <c r="N68" s="38">
        <v>0</v>
      </c>
      <c r="O68" t="s">
        <v>143</v>
      </c>
    </row>
    <row r="69" spans="1:15" s="20" customFormat="1" ht="30" customHeight="1">
      <c r="A69" s="1" t="s">
        <v>13</v>
      </c>
      <c r="B69" s="1" t="str">
        <f t="shared" si="5"/>
        <v>5</v>
      </c>
      <c r="C69" s="1"/>
      <c r="D69" s="19"/>
      <c r="E69" s="19"/>
      <c r="F69" s="19"/>
      <c r="G69" s="2" t="s">
        <v>271</v>
      </c>
      <c r="H69" s="17">
        <v>64850</v>
      </c>
      <c r="I69" s="17">
        <v>16384.68</v>
      </c>
      <c r="J69" s="18"/>
      <c r="K69" s="17">
        <f>SUM(K52:K68)</f>
        <v>48465.32</v>
      </c>
      <c r="L69" s="17">
        <f>SUM(L52:L68)</f>
        <v>12644.09</v>
      </c>
      <c r="M69" s="18"/>
      <c r="N69" s="17">
        <f>SUM(N52:N68)</f>
        <v>3740.5899999999997</v>
      </c>
      <c r="O69" s="20" t="s">
        <v>144</v>
      </c>
    </row>
    <row r="70" spans="1:14" s="13" customFormat="1" ht="30" customHeight="1">
      <c r="A70" s="1"/>
      <c r="B70" s="1"/>
      <c r="C70" s="1"/>
      <c r="D70" s="1"/>
      <c r="E70" s="1"/>
      <c r="F70" s="1"/>
      <c r="G70" s="6"/>
      <c r="H70" s="16"/>
      <c r="I70" s="16"/>
      <c r="J70" s="15"/>
      <c r="K70" s="16"/>
      <c r="L70" s="16"/>
      <c r="M70" s="15"/>
      <c r="N70" s="16"/>
    </row>
    <row r="71" spans="1:14" s="20" customFormat="1" ht="30" customHeight="1">
      <c r="A71" s="1"/>
      <c r="B71" s="1"/>
      <c r="C71" s="1"/>
      <c r="D71" s="19"/>
      <c r="E71" s="19"/>
      <c r="F71" s="19"/>
      <c r="G71" s="2" t="s">
        <v>265</v>
      </c>
      <c r="H71" s="17"/>
      <c r="I71" s="17"/>
      <c r="J71" s="18"/>
      <c r="K71" s="17"/>
      <c r="L71" s="17"/>
      <c r="M71" s="18"/>
      <c r="N71" s="17"/>
    </row>
    <row r="72" spans="1:15" s="55" customFormat="1" ht="30" customHeight="1">
      <c r="A72" s="14" t="s">
        <v>0</v>
      </c>
      <c r="B72" s="14" t="s">
        <v>1</v>
      </c>
      <c r="C72" s="14"/>
      <c r="D72" s="53" t="s">
        <v>3</v>
      </c>
      <c r="E72" s="53" t="s">
        <v>4</v>
      </c>
      <c r="F72" s="53" t="s">
        <v>2</v>
      </c>
      <c r="G72" s="53" t="s">
        <v>5</v>
      </c>
      <c r="H72" s="53" t="s">
        <v>254</v>
      </c>
      <c r="I72" s="53" t="s">
        <v>255</v>
      </c>
      <c r="J72" s="54" t="s">
        <v>256</v>
      </c>
      <c r="K72" s="53" t="s">
        <v>259</v>
      </c>
      <c r="L72" s="53" t="s">
        <v>258</v>
      </c>
      <c r="M72" s="53" t="s">
        <v>256</v>
      </c>
      <c r="N72" s="53" t="s">
        <v>257</v>
      </c>
      <c r="O72" s="55" t="s">
        <v>6</v>
      </c>
    </row>
    <row r="73" spans="2:15" ht="30" customHeight="1">
      <c r="B73" s="1" t="str">
        <f aca="true" t="shared" si="6" ref="B73:B96">"6"</f>
        <v>6</v>
      </c>
      <c r="D73" s="21">
        <v>530</v>
      </c>
      <c r="E73" s="22">
        <v>1</v>
      </c>
      <c r="F73" s="22" t="s">
        <v>145</v>
      </c>
      <c r="G73" s="23" t="s">
        <v>146</v>
      </c>
      <c r="H73" s="24">
        <v>3513.22</v>
      </c>
      <c r="I73" s="24">
        <v>3513.22</v>
      </c>
      <c r="J73" s="25">
        <f t="shared" si="0"/>
        <v>1</v>
      </c>
      <c r="K73" s="24">
        <f>H73-I73</f>
        <v>0</v>
      </c>
      <c r="L73" s="24">
        <v>3513.22</v>
      </c>
      <c r="M73" s="25">
        <f t="shared" si="1"/>
        <v>1</v>
      </c>
      <c r="N73" s="32">
        <v>0</v>
      </c>
      <c r="O73" t="s">
        <v>147</v>
      </c>
    </row>
    <row r="74" spans="2:15" ht="30" customHeight="1">
      <c r="B74" s="1" t="str">
        <f t="shared" si="6"/>
        <v>6</v>
      </c>
      <c r="D74" s="10">
        <v>771</v>
      </c>
      <c r="E74" s="8">
        <v>0</v>
      </c>
      <c r="F74" s="8" t="s">
        <v>148</v>
      </c>
      <c r="G74" s="5" t="s">
        <v>149</v>
      </c>
      <c r="H74" s="26">
        <v>6344</v>
      </c>
      <c r="I74" s="26">
        <v>6344</v>
      </c>
      <c r="J74" s="27">
        <f t="shared" si="0"/>
        <v>1</v>
      </c>
      <c r="K74" s="26">
        <f>H74-I74</f>
        <v>0</v>
      </c>
      <c r="L74" s="26">
        <v>0</v>
      </c>
      <c r="M74" s="27">
        <f t="shared" si="1"/>
        <v>0</v>
      </c>
      <c r="N74" s="28">
        <v>6344</v>
      </c>
      <c r="O74" t="s">
        <v>150</v>
      </c>
    </row>
    <row r="75" spans="2:15" ht="30" customHeight="1">
      <c r="B75" s="1" t="str">
        <f t="shared" si="6"/>
        <v>6</v>
      </c>
      <c r="D75" s="21">
        <v>1490</v>
      </c>
      <c r="E75" s="22">
        <v>0</v>
      </c>
      <c r="F75" s="22" t="s">
        <v>151</v>
      </c>
      <c r="G75" s="23" t="s">
        <v>152</v>
      </c>
      <c r="H75" s="24">
        <v>1200</v>
      </c>
      <c r="I75" s="24">
        <v>1200</v>
      </c>
      <c r="J75" s="25">
        <f t="shared" si="0"/>
        <v>1</v>
      </c>
      <c r="K75" s="24">
        <f>H75-I75</f>
        <v>0</v>
      </c>
      <c r="L75" s="24">
        <v>264.84</v>
      </c>
      <c r="M75" s="25">
        <f t="shared" si="1"/>
        <v>0.22069999999999998</v>
      </c>
      <c r="N75" s="32">
        <v>935.16</v>
      </c>
      <c r="O75" t="s">
        <v>153</v>
      </c>
    </row>
    <row r="76" spans="2:15" ht="30" customHeight="1">
      <c r="B76" s="1" t="str">
        <f t="shared" si="6"/>
        <v>6</v>
      </c>
      <c r="D76" s="10">
        <v>1490</v>
      </c>
      <c r="E76" s="8">
        <v>12</v>
      </c>
      <c r="F76" s="8" t="s">
        <v>154</v>
      </c>
      <c r="G76" s="5" t="s">
        <v>155</v>
      </c>
      <c r="H76" s="26">
        <v>35380</v>
      </c>
      <c r="I76" s="26">
        <v>35380</v>
      </c>
      <c r="J76" s="27">
        <f t="shared" si="0"/>
        <v>1</v>
      </c>
      <c r="K76" s="26">
        <f>H76-I76</f>
        <v>0</v>
      </c>
      <c r="L76" s="26">
        <v>34621.54</v>
      </c>
      <c r="M76" s="27">
        <f t="shared" si="1"/>
        <v>0.9785624646693047</v>
      </c>
      <c r="N76" s="28">
        <v>758.46</v>
      </c>
      <c r="O76" t="s">
        <v>81</v>
      </c>
    </row>
    <row r="77" spans="2:15" ht="30" customHeight="1">
      <c r="B77" s="1" t="str">
        <f t="shared" si="6"/>
        <v>6</v>
      </c>
      <c r="D77" s="21">
        <v>2220</v>
      </c>
      <c r="E77" s="22">
        <v>31</v>
      </c>
      <c r="F77" s="22" t="s">
        <v>156</v>
      </c>
      <c r="G77" s="23" t="s">
        <v>157</v>
      </c>
      <c r="H77" s="24">
        <v>0</v>
      </c>
      <c r="I77" s="24">
        <v>0</v>
      </c>
      <c r="J77" s="25" t="e">
        <f t="shared" si="0"/>
        <v>#DIV/0!</v>
      </c>
      <c r="K77" s="24">
        <f>H77-I77</f>
        <v>0</v>
      </c>
      <c r="L77" s="24">
        <v>0</v>
      </c>
      <c r="M77" s="25" t="e">
        <f t="shared" si="1"/>
        <v>#DIV/0!</v>
      </c>
      <c r="N77" s="32">
        <v>0</v>
      </c>
      <c r="O77" t="s">
        <v>158</v>
      </c>
    </row>
    <row r="78" spans="2:15" ht="30" customHeight="1">
      <c r="B78" s="1" t="str">
        <f t="shared" si="6"/>
        <v>6</v>
      </c>
      <c r="D78" s="10">
        <v>2240</v>
      </c>
      <c r="E78" s="8">
        <v>0</v>
      </c>
      <c r="F78" s="8" t="s">
        <v>98</v>
      </c>
      <c r="G78" s="5" t="s">
        <v>159</v>
      </c>
      <c r="H78" s="26">
        <v>3907.56</v>
      </c>
      <c r="I78" s="26">
        <v>3907.56</v>
      </c>
      <c r="J78" s="27">
        <f t="shared" si="0"/>
        <v>1</v>
      </c>
      <c r="K78" s="26">
        <f>H78-I78</f>
        <v>0</v>
      </c>
      <c r="L78" s="26">
        <v>0</v>
      </c>
      <c r="M78" s="27">
        <f t="shared" si="1"/>
        <v>0</v>
      </c>
      <c r="N78" s="28">
        <v>3907.56</v>
      </c>
      <c r="O78" t="s">
        <v>160</v>
      </c>
    </row>
    <row r="79" spans="2:15" ht="30" customHeight="1">
      <c r="B79" s="1" t="str">
        <f t="shared" si="6"/>
        <v>6</v>
      </c>
      <c r="D79" s="21">
        <v>2241</v>
      </c>
      <c r="E79" s="22">
        <v>0</v>
      </c>
      <c r="F79" s="22" t="s">
        <v>161</v>
      </c>
      <c r="G79" s="23" t="s">
        <v>162</v>
      </c>
      <c r="H79" s="24">
        <v>2925.31</v>
      </c>
      <c r="I79" s="24">
        <v>2925.31</v>
      </c>
      <c r="J79" s="25">
        <f t="shared" si="0"/>
        <v>1</v>
      </c>
      <c r="K79" s="24">
        <f>H79-I79</f>
        <v>0</v>
      </c>
      <c r="L79" s="24">
        <v>0</v>
      </c>
      <c r="M79" s="25">
        <f t="shared" si="1"/>
        <v>0</v>
      </c>
      <c r="N79" s="32">
        <v>2925.31</v>
      </c>
      <c r="O79" t="s">
        <v>163</v>
      </c>
    </row>
    <row r="80" spans="2:15" ht="30" customHeight="1">
      <c r="B80" s="1" t="str">
        <f t="shared" si="6"/>
        <v>6</v>
      </c>
      <c r="D80" s="10">
        <v>5000</v>
      </c>
      <c r="E80" s="8">
        <v>0</v>
      </c>
      <c r="F80" s="8" t="s">
        <v>164</v>
      </c>
      <c r="G80" s="5" t="s">
        <v>165</v>
      </c>
      <c r="H80" s="26">
        <v>3350</v>
      </c>
      <c r="I80" s="26">
        <v>3323.9</v>
      </c>
      <c r="J80" s="27">
        <f t="shared" si="0"/>
        <v>0.9922089552238806</v>
      </c>
      <c r="K80" s="26">
        <f>H80-I80</f>
        <v>26.09999999999991</v>
      </c>
      <c r="L80" s="26">
        <v>2606.61</v>
      </c>
      <c r="M80" s="27">
        <f t="shared" si="1"/>
        <v>0.7842022924877403</v>
      </c>
      <c r="N80" s="28">
        <v>717.29</v>
      </c>
      <c r="O80" t="s">
        <v>55</v>
      </c>
    </row>
    <row r="81" spans="2:15" ht="30" customHeight="1">
      <c r="B81" s="1" t="str">
        <f t="shared" si="6"/>
        <v>6</v>
      </c>
      <c r="D81" s="21">
        <v>9178</v>
      </c>
      <c r="E81" s="22">
        <v>0</v>
      </c>
      <c r="F81" s="22" t="s">
        <v>166</v>
      </c>
      <c r="G81" s="23" t="s">
        <v>167</v>
      </c>
      <c r="H81" s="24">
        <v>145241.6</v>
      </c>
      <c r="I81" s="24">
        <v>0</v>
      </c>
      <c r="J81" s="25">
        <f t="shared" si="0"/>
        <v>0</v>
      </c>
      <c r="K81" s="24">
        <f>H81-I81</f>
        <v>145241.6</v>
      </c>
      <c r="L81" s="24">
        <v>0</v>
      </c>
      <c r="M81" s="25" t="e">
        <f t="shared" si="1"/>
        <v>#DIV/0!</v>
      </c>
      <c r="N81" s="32">
        <v>0</v>
      </c>
      <c r="O81" t="s">
        <v>29</v>
      </c>
    </row>
    <row r="82" spans="2:15" ht="30" customHeight="1">
      <c r="B82" s="1" t="str">
        <f t="shared" si="6"/>
        <v>6</v>
      </c>
      <c r="D82" s="10">
        <v>9180</v>
      </c>
      <c r="E82" s="8">
        <v>0</v>
      </c>
      <c r="F82" s="8" t="s">
        <v>168</v>
      </c>
      <c r="G82" s="5" t="s">
        <v>169</v>
      </c>
      <c r="H82" s="26">
        <v>0</v>
      </c>
      <c r="I82" s="26">
        <v>0</v>
      </c>
      <c r="J82" s="27" t="e">
        <f t="shared" si="0"/>
        <v>#DIV/0!</v>
      </c>
      <c r="K82" s="26">
        <f>H82-I82</f>
        <v>0</v>
      </c>
      <c r="L82" s="26">
        <v>0</v>
      </c>
      <c r="M82" s="27" t="e">
        <f t="shared" si="1"/>
        <v>#DIV/0!</v>
      </c>
      <c r="N82" s="28">
        <v>0</v>
      </c>
      <c r="O82" t="s">
        <v>63</v>
      </c>
    </row>
    <row r="83" spans="2:15" ht="30" customHeight="1">
      <c r="B83" s="1" t="str">
        <f t="shared" si="6"/>
        <v>6</v>
      </c>
      <c r="D83" s="21">
        <v>9180</v>
      </c>
      <c r="E83" s="22">
        <v>1</v>
      </c>
      <c r="F83" s="22" t="s">
        <v>170</v>
      </c>
      <c r="G83" s="23" t="s">
        <v>171</v>
      </c>
      <c r="H83" s="24">
        <v>32623.76</v>
      </c>
      <c r="I83" s="24">
        <v>0</v>
      </c>
      <c r="J83" s="25">
        <f aca="true" t="shared" si="7" ref="J83:J127">I83/H83</f>
        <v>0</v>
      </c>
      <c r="K83" s="24">
        <f aca="true" t="shared" si="8" ref="K83:K130">H83-I83</f>
        <v>32623.76</v>
      </c>
      <c r="L83" s="24">
        <v>0</v>
      </c>
      <c r="M83" s="25" t="e">
        <f aca="true" t="shared" si="9" ref="M83:M127">L83/I83</f>
        <v>#DIV/0!</v>
      </c>
      <c r="N83" s="32">
        <v>0</v>
      </c>
      <c r="O83" t="s">
        <v>143</v>
      </c>
    </row>
    <row r="84" spans="2:15" ht="30" customHeight="1">
      <c r="B84" s="1" t="str">
        <f t="shared" si="6"/>
        <v>6</v>
      </c>
      <c r="D84" s="10">
        <v>9180</v>
      </c>
      <c r="E84" s="8">
        <v>5</v>
      </c>
      <c r="F84" s="8" t="s">
        <v>170</v>
      </c>
      <c r="G84" s="5" t="s">
        <v>172</v>
      </c>
      <c r="H84" s="26">
        <v>0</v>
      </c>
      <c r="I84" s="26">
        <v>0</v>
      </c>
      <c r="J84" s="27" t="e">
        <f t="shared" si="7"/>
        <v>#DIV/0!</v>
      </c>
      <c r="K84" s="26">
        <f t="shared" si="8"/>
        <v>0</v>
      </c>
      <c r="L84" s="26">
        <v>0</v>
      </c>
      <c r="M84" s="27" t="e">
        <f t="shared" si="9"/>
        <v>#DIV/0!</v>
      </c>
      <c r="N84" s="28">
        <v>0</v>
      </c>
      <c r="O84" t="s">
        <v>173</v>
      </c>
    </row>
    <row r="85" spans="2:15" ht="30" customHeight="1">
      <c r="B85" s="1" t="str">
        <f t="shared" si="6"/>
        <v>6</v>
      </c>
      <c r="D85" s="21">
        <v>12740</v>
      </c>
      <c r="E85" s="22">
        <v>1</v>
      </c>
      <c r="F85" s="22" t="s">
        <v>174</v>
      </c>
      <c r="G85" s="23" t="s">
        <v>175</v>
      </c>
      <c r="H85" s="24">
        <v>175000</v>
      </c>
      <c r="I85" s="24">
        <v>0</v>
      </c>
      <c r="J85" s="25">
        <f t="shared" si="7"/>
        <v>0</v>
      </c>
      <c r="K85" s="24">
        <f t="shared" si="8"/>
        <v>175000</v>
      </c>
      <c r="L85" s="24">
        <v>0</v>
      </c>
      <c r="M85" s="25" t="e">
        <f t="shared" si="9"/>
        <v>#DIV/0!</v>
      </c>
      <c r="N85" s="32">
        <v>0</v>
      </c>
      <c r="O85" t="s">
        <v>176</v>
      </c>
    </row>
    <row r="86" spans="2:15" ht="30" customHeight="1">
      <c r="B86" s="1" t="str">
        <f t="shared" si="6"/>
        <v>6</v>
      </c>
      <c r="D86" s="10">
        <v>12940</v>
      </c>
      <c r="E86" s="8">
        <v>11</v>
      </c>
      <c r="F86" s="8" t="s">
        <v>177</v>
      </c>
      <c r="G86" s="5" t="s">
        <v>178</v>
      </c>
      <c r="H86" s="26">
        <v>45000</v>
      </c>
      <c r="I86" s="26">
        <v>37759.99</v>
      </c>
      <c r="J86" s="27">
        <f t="shared" si="7"/>
        <v>0.8391108888888889</v>
      </c>
      <c r="K86" s="26">
        <f t="shared" si="8"/>
        <v>7240.010000000002</v>
      </c>
      <c r="L86" s="26">
        <v>37759.99</v>
      </c>
      <c r="M86" s="27">
        <f t="shared" si="9"/>
        <v>1</v>
      </c>
      <c r="N86" s="28">
        <v>0</v>
      </c>
      <c r="O86" t="s">
        <v>179</v>
      </c>
    </row>
    <row r="87" spans="2:15" ht="30" customHeight="1">
      <c r="B87" s="1" t="str">
        <f t="shared" si="6"/>
        <v>6</v>
      </c>
      <c r="D87" s="21">
        <v>12940</v>
      </c>
      <c r="E87" s="22">
        <v>21</v>
      </c>
      <c r="F87" s="22" t="s">
        <v>177</v>
      </c>
      <c r="G87" s="23" t="s">
        <v>180</v>
      </c>
      <c r="H87" s="24">
        <v>5000</v>
      </c>
      <c r="I87" s="24">
        <v>4552.53</v>
      </c>
      <c r="J87" s="25">
        <f t="shared" si="7"/>
        <v>0.9105059999999999</v>
      </c>
      <c r="K87" s="24">
        <f t="shared" si="8"/>
        <v>447.47000000000025</v>
      </c>
      <c r="L87" s="24">
        <v>4552.53</v>
      </c>
      <c r="M87" s="25">
        <f t="shared" si="9"/>
        <v>1</v>
      </c>
      <c r="N87" s="32">
        <v>0</v>
      </c>
      <c r="O87" t="s">
        <v>95</v>
      </c>
    </row>
    <row r="88" spans="2:15" ht="30" customHeight="1">
      <c r="B88" s="1" t="str">
        <f t="shared" si="6"/>
        <v>6</v>
      </c>
      <c r="D88" s="10">
        <v>12950</v>
      </c>
      <c r="E88" s="8">
        <v>10</v>
      </c>
      <c r="F88" s="8" t="s">
        <v>181</v>
      </c>
      <c r="G88" s="5" t="s">
        <v>182</v>
      </c>
      <c r="H88" s="26">
        <v>100000</v>
      </c>
      <c r="I88" s="26">
        <v>68892.96</v>
      </c>
      <c r="J88" s="27">
        <f t="shared" si="7"/>
        <v>0.6889296</v>
      </c>
      <c r="K88" s="26">
        <f t="shared" si="8"/>
        <v>31107.039999999994</v>
      </c>
      <c r="L88" s="26">
        <v>68892.96</v>
      </c>
      <c r="M88" s="27">
        <f t="shared" si="9"/>
        <v>1</v>
      </c>
      <c r="N88" s="28">
        <v>0</v>
      </c>
      <c r="O88" t="s">
        <v>106</v>
      </c>
    </row>
    <row r="89" spans="2:15" ht="30" customHeight="1">
      <c r="B89" s="1" t="str">
        <f t="shared" si="6"/>
        <v>6</v>
      </c>
      <c r="D89" s="21">
        <v>12950</v>
      </c>
      <c r="E89" s="22">
        <v>20</v>
      </c>
      <c r="F89" s="22" t="s">
        <v>183</v>
      </c>
      <c r="G89" s="23" t="s">
        <v>184</v>
      </c>
      <c r="H89" s="24">
        <v>5000</v>
      </c>
      <c r="I89" s="24">
        <v>0</v>
      </c>
      <c r="J89" s="25">
        <f t="shared" si="7"/>
        <v>0</v>
      </c>
      <c r="K89" s="24">
        <f t="shared" si="8"/>
        <v>5000</v>
      </c>
      <c r="L89" s="24">
        <v>0</v>
      </c>
      <c r="M89" s="25" t="e">
        <f t="shared" si="9"/>
        <v>#DIV/0!</v>
      </c>
      <c r="N89" s="32">
        <v>0</v>
      </c>
      <c r="O89" t="s">
        <v>125</v>
      </c>
    </row>
    <row r="90" spans="2:15" ht="30" customHeight="1">
      <c r="B90" s="1" t="str">
        <f t="shared" si="6"/>
        <v>6</v>
      </c>
      <c r="D90" s="21">
        <v>12955</v>
      </c>
      <c r="E90" s="22">
        <v>0</v>
      </c>
      <c r="F90" s="22" t="s">
        <v>185</v>
      </c>
      <c r="G90" s="23" t="s">
        <v>186</v>
      </c>
      <c r="H90" s="24">
        <v>50000</v>
      </c>
      <c r="I90" s="24">
        <v>17359.76</v>
      </c>
      <c r="J90" s="25">
        <f t="shared" si="7"/>
        <v>0.3471952</v>
      </c>
      <c r="K90" s="24">
        <f t="shared" si="8"/>
        <v>32640.24</v>
      </c>
      <c r="L90" s="24">
        <v>15622.24</v>
      </c>
      <c r="M90" s="25">
        <f t="shared" si="9"/>
        <v>0.8999110586782306</v>
      </c>
      <c r="N90" s="32">
        <v>1737.52</v>
      </c>
      <c r="O90" t="s">
        <v>66</v>
      </c>
    </row>
    <row r="91" spans="2:15" ht="30" customHeight="1">
      <c r="B91" s="1" t="str">
        <f t="shared" si="6"/>
        <v>6</v>
      </c>
      <c r="D91" s="10">
        <v>12960</v>
      </c>
      <c r="E91" s="8">
        <v>11</v>
      </c>
      <c r="F91" s="8" t="s">
        <v>187</v>
      </c>
      <c r="G91" s="5" t="s">
        <v>188</v>
      </c>
      <c r="H91" s="26">
        <v>1500</v>
      </c>
      <c r="I91" s="26">
        <v>1127.98</v>
      </c>
      <c r="J91" s="27">
        <f t="shared" si="7"/>
        <v>0.7519866666666667</v>
      </c>
      <c r="K91" s="26">
        <f t="shared" si="8"/>
        <v>372.02</v>
      </c>
      <c r="L91" s="26">
        <v>1127.98</v>
      </c>
      <c r="M91" s="27">
        <f t="shared" si="9"/>
        <v>1</v>
      </c>
      <c r="N91" s="28">
        <v>0</v>
      </c>
      <c r="O91" t="s">
        <v>66</v>
      </c>
    </row>
    <row r="92" spans="2:15" ht="30" customHeight="1">
      <c r="B92" s="1" t="str">
        <f t="shared" si="6"/>
        <v>6</v>
      </c>
      <c r="D92" s="21">
        <v>12960</v>
      </c>
      <c r="E92" s="22">
        <v>21</v>
      </c>
      <c r="F92" s="22" t="s">
        <v>187</v>
      </c>
      <c r="G92" s="23" t="s">
        <v>189</v>
      </c>
      <c r="H92" s="24">
        <v>8000</v>
      </c>
      <c r="I92" s="24">
        <v>0</v>
      </c>
      <c r="J92" s="25">
        <f t="shared" si="7"/>
        <v>0</v>
      </c>
      <c r="K92" s="24">
        <f t="shared" si="8"/>
        <v>8000</v>
      </c>
      <c r="L92" s="24">
        <v>0</v>
      </c>
      <c r="M92" s="25" t="e">
        <f t="shared" si="9"/>
        <v>#DIV/0!</v>
      </c>
      <c r="N92" s="32">
        <v>0</v>
      </c>
      <c r="O92" t="s">
        <v>190</v>
      </c>
    </row>
    <row r="93" spans="2:15" ht="30" customHeight="1">
      <c r="B93" s="1" t="str">
        <f t="shared" si="6"/>
        <v>6</v>
      </c>
      <c r="D93" s="10">
        <v>12960</v>
      </c>
      <c r="E93" s="8">
        <v>42</v>
      </c>
      <c r="F93" s="8" t="s">
        <v>187</v>
      </c>
      <c r="G93" s="5" t="s">
        <v>191</v>
      </c>
      <c r="H93" s="26">
        <v>1000</v>
      </c>
      <c r="I93" s="26">
        <v>0</v>
      </c>
      <c r="J93" s="27">
        <f t="shared" si="7"/>
        <v>0</v>
      </c>
      <c r="K93" s="26">
        <f t="shared" si="8"/>
        <v>1000</v>
      </c>
      <c r="L93" s="26">
        <v>0</v>
      </c>
      <c r="M93" s="27" t="e">
        <f t="shared" si="9"/>
        <v>#DIV/0!</v>
      </c>
      <c r="N93" s="28">
        <v>0</v>
      </c>
      <c r="O93" t="s">
        <v>192</v>
      </c>
    </row>
    <row r="94" spans="2:15" ht="30" customHeight="1">
      <c r="B94" s="1" t="str">
        <f t="shared" si="6"/>
        <v>6</v>
      </c>
      <c r="D94" s="21">
        <v>13050</v>
      </c>
      <c r="E94" s="22">
        <v>1</v>
      </c>
      <c r="F94" s="22" t="s">
        <v>193</v>
      </c>
      <c r="G94" s="23" t="s">
        <v>194</v>
      </c>
      <c r="H94" s="24">
        <v>99000</v>
      </c>
      <c r="I94" s="24">
        <v>0</v>
      </c>
      <c r="J94" s="25">
        <f t="shared" si="7"/>
        <v>0</v>
      </c>
      <c r="K94" s="24">
        <f t="shared" si="8"/>
        <v>99000</v>
      </c>
      <c r="L94" s="24">
        <v>0</v>
      </c>
      <c r="M94" s="25" t="e">
        <f t="shared" si="9"/>
        <v>#DIV/0!</v>
      </c>
      <c r="N94" s="32">
        <v>0</v>
      </c>
      <c r="O94" t="s">
        <v>195</v>
      </c>
    </row>
    <row r="95" spans="2:15" ht="30" customHeight="1">
      <c r="B95" s="1" t="str">
        <f t="shared" si="6"/>
        <v>6</v>
      </c>
      <c r="D95" s="11">
        <v>13050</v>
      </c>
      <c r="E95" s="9">
        <v>2</v>
      </c>
      <c r="F95" s="9" t="s">
        <v>196</v>
      </c>
      <c r="G95" s="7" t="s">
        <v>197</v>
      </c>
      <c r="H95" s="39">
        <v>99000</v>
      </c>
      <c r="I95" s="39">
        <v>0</v>
      </c>
      <c r="J95" s="40">
        <f t="shared" si="7"/>
        <v>0</v>
      </c>
      <c r="K95" s="39">
        <f t="shared" si="8"/>
        <v>99000</v>
      </c>
      <c r="L95" s="39">
        <v>0</v>
      </c>
      <c r="M95" s="40" t="e">
        <f t="shared" si="9"/>
        <v>#DIV/0!</v>
      </c>
      <c r="N95" s="41">
        <v>0</v>
      </c>
      <c r="O95" t="s">
        <v>198</v>
      </c>
    </row>
    <row r="96" spans="1:15" s="20" customFormat="1" ht="30" customHeight="1">
      <c r="A96" s="1" t="s">
        <v>13</v>
      </c>
      <c r="B96" s="1" t="str">
        <f t="shared" si="6"/>
        <v>6</v>
      </c>
      <c r="C96" s="1"/>
      <c r="D96" s="19"/>
      <c r="E96" s="19"/>
      <c r="F96" s="19"/>
      <c r="G96" s="2" t="s">
        <v>270</v>
      </c>
      <c r="H96" s="17">
        <v>822985.45</v>
      </c>
      <c r="I96" s="17">
        <v>186287.21</v>
      </c>
      <c r="J96" s="18"/>
      <c r="K96" s="17">
        <f>SUM(K73:K95)</f>
        <v>636698.24</v>
      </c>
      <c r="L96" s="17">
        <f>SUM(L73:L95)</f>
        <v>168961.91</v>
      </c>
      <c r="M96" s="18"/>
      <c r="N96" s="17">
        <f>SUM(N73:N95)</f>
        <v>17325.3</v>
      </c>
      <c r="O96" s="20" t="s">
        <v>9</v>
      </c>
    </row>
    <row r="97" spans="1:14" s="13" customFormat="1" ht="30" customHeight="1">
      <c r="A97" s="1"/>
      <c r="B97" s="1"/>
      <c r="C97" s="1"/>
      <c r="D97" s="1"/>
      <c r="E97" s="1"/>
      <c r="F97" s="1"/>
      <c r="G97" s="6"/>
      <c r="H97" s="16"/>
      <c r="I97" s="16"/>
      <c r="J97" s="15"/>
      <c r="K97" s="16"/>
      <c r="L97" s="16"/>
      <c r="M97" s="15"/>
      <c r="N97" s="16"/>
    </row>
    <row r="98" spans="1:14" s="20" customFormat="1" ht="30" customHeight="1">
      <c r="A98" s="1"/>
      <c r="B98" s="1"/>
      <c r="C98" s="1"/>
      <c r="D98" s="19"/>
      <c r="E98" s="19"/>
      <c r="F98" s="19"/>
      <c r="G98" s="2" t="s">
        <v>266</v>
      </c>
      <c r="H98" s="17"/>
      <c r="I98" s="17"/>
      <c r="J98" s="18"/>
      <c r="K98" s="17"/>
      <c r="L98" s="17"/>
      <c r="M98" s="18"/>
      <c r="N98" s="17"/>
    </row>
    <row r="99" spans="1:15" s="55" customFormat="1" ht="30" customHeight="1">
      <c r="A99" s="14" t="s">
        <v>0</v>
      </c>
      <c r="B99" s="14" t="s">
        <v>1</v>
      </c>
      <c r="C99" s="14"/>
      <c r="D99" s="53" t="s">
        <v>3</v>
      </c>
      <c r="E99" s="53" t="s">
        <v>4</v>
      </c>
      <c r="F99" s="53" t="s">
        <v>2</v>
      </c>
      <c r="G99" s="53" t="s">
        <v>5</v>
      </c>
      <c r="H99" s="53" t="s">
        <v>254</v>
      </c>
      <c r="I99" s="53" t="s">
        <v>255</v>
      </c>
      <c r="J99" s="54" t="s">
        <v>256</v>
      </c>
      <c r="K99" s="53" t="s">
        <v>259</v>
      </c>
      <c r="L99" s="53" t="s">
        <v>258</v>
      </c>
      <c r="M99" s="53" t="s">
        <v>256</v>
      </c>
      <c r="N99" s="53" t="s">
        <v>257</v>
      </c>
      <c r="O99" s="55" t="s">
        <v>6</v>
      </c>
    </row>
    <row r="100" spans="2:15" ht="30" customHeight="1">
      <c r="B100" s="1" t="str">
        <f aca="true" t="shared" si="10" ref="B100:B105">"7"</f>
        <v>7</v>
      </c>
      <c r="D100" s="21">
        <v>623</v>
      </c>
      <c r="E100" s="22">
        <v>0</v>
      </c>
      <c r="F100" s="22" t="s">
        <v>199</v>
      </c>
      <c r="G100" s="23" t="s">
        <v>200</v>
      </c>
      <c r="H100" s="24">
        <v>32000</v>
      </c>
      <c r="I100" s="24">
        <v>28548</v>
      </c>
      <c r="J100" s="25">
        <f t="shared" si="7"/>
        <v>0.892125</v>
      </c>
      <c r="K100" s="24">
        <f t="shared" si="8"/>
        <v>3452</v>
      </c>
      <c r="L100" s="24">
        <v>0</v>
      </c>
      <c r="M100" s="25">
        <f t="shared" si="9"/>
        <v>0</v>
      </c>
      <c r="N100" s="32">
        <v>28548</v>
      </c>
      <c r="O100" t="s">
        <v>201</v>
      </c>
    </row>
    <row r="101" spans="2:15" ht="30" customHeight="1">
      <c r="B101" s="1" t="str">
        <f t="shared" si="10"/>
        <v>7</v>
      </c>
      <c r="D101" s="10">
        <v>4274</v>
      </c>
      <c r="E101" s="8">
        <v>0</v>
      </c>
      <c r="F101" s="8" t="s">
        <v>202</v>
      </c>
      <c r="G101" s="5" t="s">
        <v>203</v>
      </c>
      <c r="H101" s="26">
        <v>2000</v>
      </c>
      <c r="I101" s="26">
        <v>0</v>
      </c>
      <c r="J101" s="27">
        <f t="shared" si="7"/>
        <v>0</v>
      </c>
      <c r="K101" s="26">
        <f t="shared" si="8"/>
        <v>2000</v>
      </c>
      <c r="L101" s="26">
        <v>0</v>
      </c>
      <c r="M101" s="27" t="e">
        <f t="shared" si="9"/>
        <v>#DIV/0!</v>
      </c>
      <c r="N101" s="28">
        <v>0</v>
      </c>
      <c r="O101" t="s">
        <v>204</v>
      </c>
    </row>
    <row r="102" spans="2:15" ht="30" customHeight="1">
      <c r="B102" s="1" t="str">
        <f t="shared" si="10"/>
        <v>7</v>
      </c>
      <c r="D102" s="21">
        <v>4275</v>
      </c>
      <c r="E102" s="22">
        <v>1</v>
      </c>
      <c r="F102" s="22" t="s">
        <v>205</v>
      </c>
      <c r="G102" s="23" t="s">
        <v>206</v>
      </c>
      <c r="H102" s="24">
        <v>0</v>
      </c>
      <c r="I102" s="24">
        <v>0</v>
      </c>
      <c r="J102" s="25" t="e">
        <f t="shared" si="7"/>
        <v>#DIV/0!</v>
      </c>
      <c r="K102" s="24">
        <f t="shared" si="8"/>
        <v>0</v>
      </c>
      <c r="L102" s="24">
        <v>0</v>
      </c>
      <c r="M102" s="25" t="e">
        <f t="shared" si="9"/>
        <v>#DIV/0!</v>
      </c>
      <c r="N102" s="32">
        <v>0</v>
      </c>
      <c r="O102" t="s">
        <v>12</v>
      </c>
    </row>
    <row r="103" spans="2:15" ht="30" customHeight="1">
      <c r="B103" s="1" t="str">
        <f t="shared" si="10"/>
        <v>7</v>
      </c>
      <c r="D103" s="10">
        <v>6310</v>
      </c>
      <c r="E103" s="8">
        <v>0</v>
      </c>
      <c r="F103" s="8" t="s">
        <v>207</v>
      </c>
      <c r="G103" s="5" t="s">
        <v>208</v>
      </c>
      <c r="H103" s="26">
        <v>2000</v>
      </c>
      <c r="I103" s="26">
        <v>0</v>
      </c>
      <c r="J103" s="27">
        <f t="shared" si="7"/>
        <v>0</v>
      </c>
      <c r="K103" s="26">
        <f t="shared" si="8"/>
        <v>2000</v>
      </c>
      <c r="L103" s="26">
        <v>0</v>
      </c>
      <c r="M103" s="27" t="e">
        <f t="shared" si="9"/>
        <v>#DIV/0!</v>
      </c>
      <c r="N103" s="28">
        <v>0</v>
      </c>
      <c r="O103" t="s">
        <v>153</v>
      </c>
    </row>
    <row r="104" spans="2:15" ht="30" customHeight="1">
      <c r="B104" s="1" t="str">
        <f t="shared" si="10"/>
        <v>7</v>
      </c>
      <c r="D104" s="33">
        <v>6320</v>
      </c>
      <c r="E104" s="34">
        <v>1</v>
      </c>
      <c r="F104" s="34" t="s">
        <v>209</v>
      </c>
      <c r="G104" s="35" t="s">
        <v>210</v>
      </c>
      <c r="H104" s="36">
        <v>650</v>
      </c>
      <c r="I104" s="36">
        <v>634.49</v>
      </c>
      <c r="J104" s="37">
        <f t="shared" si="7"/>
        <v>0.9761384615384615</v>
      </c>
      <c r="K104" s="36">
        <f t="shared" si="8"/>
        <v>15.509999999999991</v>
      </c>
      <c r="L104" s="36">
        <v>306.69</v>
      </c>
      <c r="M104" s="37">
        <f t="shared" si="9"/>
        <v>0.4833645920345474</v>
      </c>
      <c r="N104" s="38">
        <v>327.8</v>
      </c>
      <c r="O104" t="s">
        <v>211</v>
      </c>
    </row>
    <row r="105" spans="1:15" s="20" customFormat="1" ht="30" customHeight="1">
      <c r="A105" s="1" t="s">
        <v>13</v>
      </c>
      <c r="B105" s="1" t="str">
        <f t="shared" si="10"/>
        <v>7</v>
      </c>
      <c r="C105" s="1"/>
      <c r="D105" s="19"/>
      <c r="E105" s="19"/>
      <c r="F105" s="19"/>
      <c r="G105" s="2" t="s">
        <v>269</v>
      </c>
      <c r="H105" s="17">
        <v>36650</v>
      </c>
      <c r="I105" s="17">
        <v>29182.49</v>
      </c>
      <c r="J105" s="18"/>
      <c r="K105" s="17">
        <f>SUM(K100:K104)</f>
        <v>7467.51</v>
      </c>
      <c r="L105" s="17">
        <f>SUM(L100:L104)</f>
        <v>306.69</v>
      </c>
      <c r="M105" s="18"/>
      <c r="N105" s="17">
        <f>SUM(N100:N104)</f>
        <v>28875.8</v>
      </c>
      <c r="O105" s="20" t="s">
        <v>212</v>
      </c>
    </row>
    <row r="106" spans="1:14" s="13" customFormat="1" ht="30" customHeight="1">
      <c r="A106" s="1"/>
      <c r="B106" s="1"/>
      <c r="C106" s="1"/>
      <c r="D106" s="1"/>
      <c r="E106" s="1"/>
      <c r="F106" s="1"/>
      <c r="G106" s="6"/>
      <c r="H106" s="16"/>
      <c r="I106" s="16"/>
      <c r="J106" s="15"/>
      <c r="K106" s="16"/>
      <c r="L106" s="16"/>
      <c r="M106" s="15"/>
      <c r="N106" s="16"/>
    </row>
    <row r="107" spans="1:14" s="20" customFormat="1" ht="30" customHeight="1">
      <c r="A107" s="1"/>
      <c r="B107" s="1"/>
      <c r="C107" s="1"/>
      <c r="D107" s="19"/>
      <c r="E107" s="19"/>
      <c r="F107" s="19"/>
      <c r="G107" s="2" t="s">
        <v>267</v>
      </c>
      <c r="H107" s="17"/>
      <c r="I107" s="17"/>
      <c r="J107" s="18"/>
      <c r="K107" s="17"/>
      <c r="L107" s="17"/>
      <c r="M107" s="18"/>
      <c r="N107" s="17"/>
    </row>
    <row r="108" spans="1:15" s="55" customFormat="1" ht="30" customHeight="1">
      <c r="A108" s="14" t="s">
        <v>0</v>
      </c>
      <c r="B108" s="14" t="s">
        <v>1</v>
      </c>
      <c r="C108" s="14"/>
      <c r="D108" s="53" t="s">
        <v>3</v>
      </c>
      <c r="E108" s="53" t="s">
        <v>4</v>
      </c>
      <c r="F108" s="53" t="s">
        <v>2</v>
      </c>
      <c r="G108" s="53" t="s">
        <v>5</v>
      </c>
      <c r="H108" s="53" t="s">
        <v>254</v>
      </c>
      <c r="I108" s="53" t="s">
        <v>255</v>
      </c>
      <c r="J108" s="54" t="s">
        <v>256</v>
      </c>
      <c r="K108" s="53" t="s">
        <v>259</v>
      </c>
      <c r="L108" s="53" t="s">
        <v>258</v>
      </c>
      <c r="M108" s="53" t="s">
        <v>256</v>
      </c>
      <c r="N108" s="53" t="s">
        <v>257</v>
      </c>
      <c r="O108" s="55" t="s">
        <v>6</v>
      </c>
    </row>
    <row r="109" spans="2:15" ht="30" customHeight="1">
      <c r="B109" s="1" t="str">
        <f aca="true" t="shared" si="11" ref="B109:B128">"8"</f>
        <v>8</v>
      </c>
      <c r="D109" s="21">
        <v>726</v>
      </c>
      <c r="E109" s="22">
        <v>3</v>
      </c>
      <c r="F109" s="22" t="s">
        <v>213</v>
      </c>
      <c r="G109" s="23" t="s">
        <v>214</v>
      </c>
      <c r="H109" s="24">
        <v>2600</v>
      </c>
      <c r="I109" s="24">
        <v>2600</v>
      </c>
      <c r="J109" s="25">
        <f t="shared" si="7"/>
        <v>1</v>
      </c>
      <c r="K109" s="24">
        <f t="shared" si="8"/>
        <v>0</v>
      </c>
      <c r="L109" s="24">
        <v>0</v>
      </c>
      <c r="M109" s="25">
        <f t="shared" si="9"/>
        <v>0</v>
      </c>
      <c r="N109" s="32">
        <v>2600</v>
      </c>
      <c r="O109" t="s">
        <v>215</v>
      </c>
    </row>
    <row r="110" spans="2:15" ht="30" customHeight="1">
      <c r="B110" s="1" t="str">
        <f t="shared" si="11"/>
        <v>8</v>
      </c>
      <c r="D110" s="10">
        <v>2130</v>
      </c>
      <c r="E110" s="8">
        <v>4</v>
      </c>
      <c r="F110" s="8" t="s">
        <v>216</v>
      </c>
      <c r="G110" s="5" t="s">
        <v>217</v>
      </c>
      <c r="H110" s="26">
        <v>3000</v>
      </c>
      <c r="I110" s="26">
        <v>2994.25</v>
      </c>
      <c r="J110" s="27">
        <f t="shared" si="7"/>
        <v>0.9980833333333333</v>
      </c>
      <c r="K110" s="26">
        <f t="shared" si="8"/>
        <v>5.75</v>
      </c>
      <c r="L110" s="26">
        <v>2744.63</v>
      </c>
      <c r="M110" s="27">
        <f t="shared" si="9"/>
        <v>0.9166335476329632</v>
      </c>
      <c r="N110" s="28">
        <v>249.62</v>
      </c>
      <c r="O110" t="s">
        <v>218</v>
      </c>
    </row>
    <row r="111" spans="2:15" ht="30" customHeight="1">
      <c r="B111" s="1" t="str">
        <f t="shared" si="11"/>
        <v>8</v>
      </c>
      <c r="D111" s="21">
        <v>2130</v>
      </c>
      <c r="E111" s="22">
        <v>5</v>
      </c>
      <c r="F111" s="22" t="s">
        <v>123</v>
      </c>
      <c r="G111" s="23" t="s">
        <v>219</v>
      </c>
      <c r="H111" s="24">
        <v>300</v>
      </c>
      <c r="I111" s="24">
        <v>100</v>
      </c>
      <c r="J111" s="25">
        <f t="shared" si="7"/>
        <v>0.3333333333333333</v>
      </c>
      <c r="K111" s="24">
        <f t="shared" si="8"/>
        <v>200</v>
      </c>
      <c r="L111" s="24">
        <v>0</v>
      </c>
      <c r="M111" s="25">
        <f t="shared" si="9"/>
        <v>0</v>
      </c>
      <c r="N111" s="32">
        <v>100</v>
      </c>
      <c r="O111" t="s">
        <v>43</v>
      </c>
    </row>
    <row r="112" spans="2:15" ht="30" customHeight="1">
      <c r="B112" s="1" t="str">
        <f t="shared" si="11"/>
        <v>8</v>
      </c>
      <c r="D112" s="10">
        <v>2130</v>
      </c>
      <c r="E112" s="8">
        <v>20</v>
      </c>
      <c r="F112" s="8" t="s">
        <v>220</v>
      </c>
      <c r="G112" s="5" t="s">
        <v>221</v>
      </c>
      <c r="H112" s="26">
        <v>2800</v>
      </c>
      <c r="I112" s="26">
        <v>1718.52</v>
      </c>
      <c r="J112" s="27">
        <f t="shared" si="7"/>
        <v>0.6137571428571429</v>
      </c>
      <c r="K112" s="26">
        <f t="shared" si="8"/>
        <v>1081.48</v>
      </c>
      <c r="L112" s="26">
        <v>762.24</v>
      </c>
      <c r="M112" s="27">
        <f t="shared" si="9"/>
        <v>0.44354444522030584</v>
      </c>
      <c r="N112" s="28">
        <v>956.28</v>
      </c>
      <c r="O112" t="s">
        <v>218</v>
      </c>
    </row>
    <row r="113" spans="2:15" ht="30" customHeight="1">
      <c r="B113" s="1" t="str">
        <f t="shared" si="11"/>
        <v>8</v>
      </c>
      <c r="D113" s="21">
        <v>2130</v>
      </c>
      <c r="E113" s="22">
        <v>21</v>
      </c>
      <c r="F113" s="22" t="s">
        <v>121</v>
      </c>
      <c r="G113" s="23" t="s">
        <v>222</v>
      </c>
      <c r="H113" s="24">
        <v>7200</v>
      </c>
      <c r="I113" s="24">
        <v>5920</v>
      </c>
      <c r="J113" s="25">
        <f t="shared" si="7"/>
        <v>0.8222222222222222</v>
      </c>
      <c r="K113" s="24">
        <f t="shared" si="8"/>
        <v>1280</v>
      </c>
      <c r="L113" s="24">
        <v>4507.03</v>
      </c>
      <c r="M113" s="25">
        <f t="shared" si="9"/>
        <v>0.7613226351351351</v>
      </c>
      <c r="N113" s="32">
        <v>1412.97</v>
      </c>
      <c r="O113" t="s">
        <v>223</v>
      </c>
    </row>
    <row r="114" spans="2:15" ht="30" customHeight="1">
      <c r="B114" s="1" t="str">
        <f t="shared" si="11"/>
        <v>8</v>
      </c>
      <c r="D114" s="21">
        <v>2130</v>
      </c>
      <c r="E114" s="22">
        <v>22</v>
      </c>
      <c r="F114" s="22" t="s">
        <v>224</v>
      </c>
      <c r="G114" s="23" t="s">
        <v>225</v>
      </c>
      <c r="H114" s="24">
        <v>0</v>
      </c>
      <c r="I114" s="24">
        <v>0</v>
      </c>
      <c r="J114" s="25" t="e">
        <f t="shared" si="7"/>
        <v>#DIV/0!</v>
      </c>
      <c r="K114" s="24">
        <f t="shared" si="8"/>
        <v>0</v>
      </c>
      <c r="L114" s="24">
        <v>0</v>
      </c>
      <c r="M114" s="25" t="e">
        <f t="shared" si="9"/>
        <v>#DIV/0!</v>
      </c>
      <c r="N114" s="32">
        <v>0</v>
      </c>
      <c r="O114" t="s">
        <v>226</v>
      </c>
    </row>
    <row r="115" spans="2:15" ht="30" customHeight="1">
      <c r="B115" s="1" t="str">
        <f t="shared" si="11"/>
        <v>8</v>
      </c>
      <c r="D115" s="10">
        <v>2130</v>
      </c>
      <c r="E115" s="8">
        <v>30</v>
      </c>
      <c r="F115" s="8" t="s">
        <v>98</v>
      </c>
      <c r="G115" s="5" t="s">
        <v>227</v>
      </c>
      <c r="H115" s="26">
        <v>3500</v>
      </c>
      <c r="I115" s="26">
        <v>3500</v>
      </c>
      <c r="J115" s="27">
        <f t="shared" si="7"/>
        <v>1</v>
      </c>
      <c r="K115" s="26">
        <f t="shared" si="8"/>
        <v>0</v>
      </c>
      <c r="L115" s="26">
        <v>0</v>
      </c>
      <c r="M115" s="27">
        <f t="shared" si="9"/>
        <v>0</v>
      </c>
      <c r="N115" s="28">
        <v>3500</v>
      </c>
      <c r="O115" t="s">
        <v>17</v>
      </c>
    </row>
    <row r="116" spans="2:15" ht="30" customHeight="1">
      <c r="B116" s="1" t="str">
        <f t="shared" si="11"/>
        <v>8</v>
      </c>
      <c r="D116" s="21">
        <v>2130</v>
      </c>
      <c r="E116" s="22">
        <v>40</v>
      </c>
      <c r="F116" s="22" t="s">
        <v>228</v>
      </c>
      <c r="G116" s="23" t="s">
        <v>229</v>
      </c>
      <c r="H116" s="24">
        <v>2000</v>
      </c>
      <c r="I116" s="24">
        <v>1579.51</v>
      </c>
      <c r="J116" s="25">
        <f t="shared" si="7"/>
        <v>0.789755</v>
      </c>
      <c r="K116" s="24">
        <f t="shared" si="8"/>
        <v>420.49</v>
      </c>
      <c r="L116" s="24">
        <v>594.68</v>
      </c>
      <c r="M116" s="25">
        <f t="shared" si="9"/>
        <v>0.37649650841083626</v>
      </c>
      <c r="N116" s="32">
        <v>984.83</v>
      </c>
      <c r="O116" t="s">
        <v>125</v>
      </c>
    </row>
    <row r="117" spans="2:15" ht="30" customHeight="1">
      <c r="B117" s="1" t="str">
        <f t="shared" si="11"/>
        <v>8</v>
      </c>
      <c r="D117" s="10">
        <v>2130</v>
      </c>
      <c r="E117" s="8">
        <v>50</v>
      </c>
      <c r="F117" s="8" t="s">
        <v>230</v>
      </c>
      <c r="G117" s="5" t="s">
        <v>231</v>
      </c>
      <c r="H117" s="26">
        <v>900</v>
      </c>
      <c r="I117" s="26">
        <v>700</v>
      </c>
      <c r="J117" s="27">
        <f t="shared" si="7"/>
        <v>0.7777777777777778</v>
      </c>
      <c r="K117" s="26">
        <f t="shared" si="8"/>
        <v>200</v>
      </c>
      <c r="L117" s="26">
        <v>563.07</v>
      </c>
      <c r="M117" s="27">
        <f t="shared" si="9"/>
        <v>0.8043857142857144</v>
      </c>
      <c r="N117" s="28">
        <v>136.93</v>
      </c>
      <c r="O117" t="s">
        <v>232</v>
      </c>
    </row>
    <row r="118" spans="2:15" ht="30" customHeight="1">
      <c r="B118" s="1" t="str">
        <f t="shared" si="11"/>
        <v>8</v>
      </c>
      <c r="D118" s="21">
        <v>2130</v>
      </c>
      <c r="E118" s="22">
        <v>70</v>
      </c>
      <c r="F118" s="22" t="s">
        <v>233</v>
      </c>
      <c r="G118" s="23" t="s">
        <v>234</v>
      </c>
      <c r="H118" s="24">
        <v>1030</v>
      </c>
      <c r="I118" s="24">
        <v>1024.8</v>
      </c>
      <c r="J118" s="25">
        <f t="shared" si="7"/>
        <v>0.9949514563106796</v>
      </c>
      <c r="K118" s="24">
        <f t="shared" si="8"/>
        <v>5.2000000000000455</v>
      </c>
      <c r="L118" s="24">
        <v>854</v>
      </c>
      <c r="M118" s="25">
        <f t="shared" si="9"/>
        <v>0.8333333333333334</v>
      </c>
      <c r="N118" s="32">
        <v>170.8</v>
      </c>
      <c r="O118" t="s">
        <v>102</v>
      </c>
    </row>
    <row r="119" spans="2:15" ht="30" customHeight="1">
      <c r="B119" s="1" t="str">
        <f t="shared" si="11"/>
        <v>8</v>
      </c>
      <c r="D119" s="21">
        <v>4277</v>
      </c>
      <c r="E119" s="22">
        <v>2</v>
      </c>
      <c r="F119" s="22" t="s">
        <v>235</v>
      </c>
      <c r="G119" s="23" t="s">
        <v>236</v>
      </c>
      <c r="H119" s="24">
        <v>800</v>
      </c>
      <c r="I119" s="24">
        <v>560</v>
      </c>
      <c r="J119" s="25">
        <f t="shared" si="7"/>
        <v>0.7</v>
      </c>
      <c r="K119" s="24">
        <f t="shared" si="8"/>
        <v>240</v>
      </c>
      <c r="L119" s="24">
        <v>116.88</v>
      </c>
      <c r="M119" s="25">
        <f t="shared" si="9"/>
        <v>0.2087142857142857</v>
      </c>
      <c r="N119" s="32">
        <v>443.12</v>
      </c>
      <c r="O119" t="s">
        <v>226</v>
      </c>
    </row>
    <row r="120" spans="2:15" ht="30" customHeight="1">
      <c r="B120" s="1" t="str">
        <f t="shared" si="11"/>
        <v>8</v>
      </c>
      <c r="D120" s="10">
        <v>7365</v>
      </c>
      <c r="E120" s="8">
        <v>0</v>
      </c>
      <c r="F120" s="8" t="s">
        <v>98</v>
      </c>
      <c r="G120" s="5" t="s">
        <v>237</v>
      </c>
      <c r="H120" s="26">
        <v>9627.18</v>
      </c>
      <c r="I120" s="26">
        <v>9627.18</v>
      </c>
      <c r="J120" s="27">
        <f t="shared" si="7"/>
        <v>1</v>
      </c>
      <c r="K120" s="26">
        <f t="shared" si="8"/>
        <v>0</v>
      </c>
      <c r="L120" s="26">
        <v>9627.18</v>
      </c>
      <c r="M120" s="27">
        <f t="shared" si="9"/>
        <v>1</v>
      </c>
      <c r="N120" s="28">
        <v>0</v>
      </c>
      <c r="O120" t="s">
        <v>238</v>
      </c>
    </row>
    <row r="121" spans="2:15" ht="30" customHeight="1">
      <c r="B121" s="1" t="str">
        <f t="shared" si="11"/>
        <v>8</v>
      </c>
      <c r="D121" s="21">
        <v>7365</v>
      </c>
      <c r="E121" s="22">
        <v>1</v>
      </c>
      <c r="F121" s="22" t="s">
        <v>239</v>
      </c>
      <c r="G121" s="23" t="s">
        <v>240</v>
      </c>
      <c r="H121" s="24">
        <v>2897.5</v>
      </c>
      <c r="I121" s="24">
        <v>2897.5</v>
      </c>
      <c r="J121" s="25">
        <f t="shared" si="7"/>
        <v>1</v>
      </c>
      <c r="K121" s="24">
        <f t="shared" si="8"/>
        <v>0</v>
      </c>
      <c r="L121" s="24">
        <v>2897.5</v>
      </c>
      <c r="M121" s="25">
        <f t="shared" si="9"/>
        <v>1</v>
      </c>
      <c r="N121" s="32">
        <v>0</v>
      </c>
      <c r="O121" t="s">
        <v>43</v>
      </c>
    </row>
    <row r="122" spans="2:15" ht="30" customHeight="1">
      <c r="B122" s="1" t="str">
        <f t="shared" si="11"/>
        <v>8</v>
      </c>
      <c r="D122" s="10">
        <v>7365</v>
      </c>
      <c r="E122" s="8">
        <v>2</v>
      </c>
      <c r="F122" s="8" t="s">
        <v>241</v>
      </c>
      <c r="G122" s="5" t="s">
        <v>242</v>
      </c>
      <c r="H122" s="26">
        <v>11484.53</v>
      </c>
      <c r="I122" s="26">
        <v>11484.53</v>
      </c>
      <c r="J122" s="27">
        <f t="shared" si="7"/>
        <v>1</v>
      </c>
      <c r="K122" s="26">
        <f t="shared" si="8"/>
        <v>0</v>
      </c>
      <c r="L122" s="26">
        <v>11484.52</v>
      </c>
      <c r="M122" s="27">
        <f t="shared" si="9"/>
        <v>0.9999991292634527</v>
      </c>
      <c r="N122" s="28">
        <v>0.01</v>
      </c>
      <c r="O122" t="s">
        <v>160</v>
      </c>
    </row>
    <row r="123" spans="2:15" ht="30" customHeight="1">
      <c r="B123" s="1" t="str">
        <f t="shared" si="11"/>
        <v>8</v>
      </c>
      <c r="D123" s="21">
        <v>10010</v>
      </c>
      <c r="E123" s="22">
        <v>2</v>
      </c>
      <c r="F123" s="22" t="s">
        <v>243</v>
      </c>
      <c r="G123" s="23" t="s">
        <v>101</v>
      </c>
      <c r="H123" s="24">
        <v>196.06</v>
      </c>
      <c r="I123" s="24">
        <v>196.06</v>
      </c>
      <c r="J123" s="25">
        <f t="shared" si="7"/>
        <v>1</v>
      </c>
      <c r="K123" s="24">
        <f t="shared" si="8"/>
        <v>0</v>
      </c>
      <c r="L123" s="24">
        <v>196.05</v>
      </c>
      <c r="M123" s="25">
        <f t="shared" si="9"/>
        <v>0.9999489952055494</v>
      </c>
      <c r="N123" s="32">
        <v>0.01</v>
      </c>
      <c r="O123" t="s">
        <v>102</v>
      </c>
    </row>
    <row r="124" spans="2:15" ht="30" customHeight="1">
      <c r="B124" s="1" t="str">
        <f t="shared" si="11"/>
        <v>8</v>
      </c>
      <c r="D124" s="21">
        <v>10013</v>
      </c>
      <c r="E124" s="22">
        <v>0</v>
      </c>
      <c r="F124" s="22" t="s">
        <v>244</v>
      </c>
      <c r="G124" s="23" t="s">
        <v>245</v>
      </c>
      <c r="H124" s="24">
        <v>3000</v>
      </c>
      <c r="I124" s="24">
        <v>666.67</v>
      </c>
      <c r="J124" s="25">
        <f t="shared" si="7"/>
        <v>0.22222333333333333</v>
      </c>
      <c r="K124" s="24">
        <f t="shared" si="8"/>
        <v>2333.33</v>
      </c>
      <c r="L124" s="24">
        <v>358.97</v>
      </c>
      <c r="M124" s="25">
        <f t="shared" si="9"/>
        <v>0.5384523077384614</v>
      </c>
      <c r="N124" s="32">
        <v>307.7</v>
      </c>
      <c r="O124" t="s">
        <v>41</v>
      </c>
    </row>
    <row r="125" spans="2:15" ht="30" customHeight="1">
      <c r="B125" s="1" t="str">
        <f t="shared" si="11"/>
        <v>8</v>
      </c>
      <c r="D125" s="10">
        <v>10050</v>
      </c>
      <c r="E125" s="8">
        <v>0</v>
      </c>
      <c r="F125" s="8" t="s">
        <v>246</v>
      </c>
      <c r="G125" s="5" t="s">
        <v>247</v>
      </c>
      <c r="H125" s="26">
        <v>1220</v>
      </c>
      <c r="I125" s="26">
        <v>1220</v>
      </c>
      <c r="J125" s="27">
        <f t="shared" si="7"/>
        <v>1</v>
      </c>
      <c r="K125" s="26">
        <f t="shared" si="8"/>
        <v>0</v>
      </c>
      <c r="L125" s="26">
        <v>1220</v>
      </c>
      <c r="M125" s="27">
        <f t="shared" si="9"/>
        <v>1</v>
      </c>
      <c r="N125" s="28">
        <v>0</v>
      </c>
      <c r="O125" t="s">
        <v>43</v>
      </c>
    </row>
    <row r="126" spans="2:15" ht="30" customHeight="1">
      <c r="B126" s="1" t="str">
        <f t="shared" si="11"/>
        <v>8</v>
      </c>
      <c r="D126" s="21">
        <v>11906</v>
      </c>
      <c r="E126" s="22">
        <v>0</v>
      </c>
      <c r="F126" s="22" t="s">
        <v>248</v>
      </c>
      <c r="G126" s="23" t="s">
        <v>249</v>
      </c>
      <c r="H126" s="24">
        <v>0</v>
      </c>
      <c r="I126" s="24">
        <v>0</v>
      </c>
      <c r="J126" s="25" t="e">
        <f t="shared" si="7"/>
        <v>#DIV/0!</v>
      </c>
      <c r="K126" s="24">
        <f t="shared" si="8"/>
        <v>0</v>
      </c>
      <c r="L126" s="24">
        <v>0</v>
      </c>
      <c r="M126" s="25" t="e">
        <f t="shared" si="9"/>
        <v>#DIV/0!</v>
      </c>
      <c r="N126" s="32">
        <v>0</v>
      </c>
      <c r="O126" t="s">
        <v>232</v>
      </c>
    </row>
    <row r="127" spans="2:15" ht="30" customHeight="1">
      <c r="B127" s="1" t="str">
        <f t="shared" si="11"/>
        <v>8</v>
      </c>
      <c r="D127" s="11">
        <v>11907</v>
      </c>
      <c r="E127" s="9">
        <v>0</v>
      </c>
      <c r="F127" s="9" t="s">
        <v>250</v>
      </c>
      <c r="G127" s="7" t="s">
        <v>251</v>
      </c>
      <c r="H127" s="39">
        <v>1450.92</v>
      </c>
      <c r="I127" s="39">
        <v>666.67</v>
      </c>
      <c r="J127" s="40">
        <f t="shared" si="7"/>
        <v>0.45948088109613205</v>
      </c>
      <c r="K127" s="39">
        <f t="shared" si="8"/>
        <v>784.2500000000001</v>
      </c>
      <c r="L127" s="39">
        <v>0</v>
      </c>
      <c r="M127" s="40">
        <f t="shared" si="9"/>
        <v>0</v>
      </c>
      <c r="N127" s="41">
        <v>666.67</v>
      </c>
      <c r="O127" t="s">
        <v>132</v>
      </c>
    </row>
    <row r="128" spans="1:15" s="20" customFormat="1" ht="30" customHeight="1">
      <c r="A128" s="1" t="s">
        <v>13</v>
      </c>
      <c r="B128" s="1" t="str">
        <f t="shared" si="11"/>
        <v>8</v>
      </c>
      <c r="C128" s="1"/>
      <c r="D128" s="19"/>
      <c r="E128" s="19"/>
      <c r="F128" s="19"/>
      <c r="G128" s="2" t="s">
        <v>268</v>
      </c>
      <c r="H128" s="17">
        <v>54006.19</v>
      </c>
      <c r="I128" s="17">
        <v>47455.69</v>
      </c>
      <c r="J128" s="18"/>
      <c r="K128" s="17">
        <f>SUM(K109:K127)</f>
        <v>6550.5</v>
      </c>
      <c r="L128" s="17">
        <f>SUM(L109:L127)</f>
        <v>35926.75</v>
      </c>
      <c r="M128" s="18"/>
      <c r="N128" s="17">
        <f>SUM(N109:N127)</f>
        <v>11528.94</v>
      </c>
      <c r="O128" s="20" t="s">
        <v>158</v>
      </c>
    </row>
    <row r="129" spans="1:14" s="13" customFormat="1" ht="30" customHeight="1">
      <c r="A129" s="1"/>
      <c r="B129" s="1"/>
      <c r="C129" s="1"/>
      <c r="D129" s="1"/>
      <c r="E129" s="1"/>
      <c r="F129" s="1"/>
      <c r="G129" s="6"/>
      <c r="H129" s="16"/>
      <c r="I129" s="16"/>
      <c r="J129" s="15"/>
      <c r="K129" s="16"/>
      <c r="L129" s="16"/>
      <c r="M129" s="15"/>
      <c r="N129" s="16"/>
    </row>
    <row r="130" spans="1:15" ht="30" customHeight="1">
      <c r="A130" s="1" t="s">
        <v>13</v>
      </c>
      <c r="B130" s="1" t="str">
        <f>"999999999"</f>
        <v>999999999</v>
      </c>
      <c r="G130" s="42" t="s">
        <v>252</v>
      </c>
      <c r="H130" s="43">
        <f>H5+H26+H36+H48+H69+H96+H105+H128</f>
        <v>1967049.0599999998</v>
      </c>
      <c r="I130" s="43">
        <f>I5+I26+I36+I48+I69+I96+I105+I128</f>
        <v>1253561.3800000001</v>
      </c>
      <c r="J130" s="44"/>
      <c r="K130" s="43">
        <f>K5+K26+K36+K48+K69+K96+K105+K128</f>
        <v>713487.68</v>
      </c>
      <c r="L130" s="43">
        <f>L5+L26+L36+L48+L69+L96+L105+L128</f>
        <v>818130.5800000001</v>
      </c>
      <c r="M130" s="44"/>
      <c r="N130" s="45">
        <f>N5+N26+N36+N48+N69+N96+N105+N128</f>
        <v>435430.8</v>
      </c>
      <c r="O130" t="s">
        <v>253</v>
      </c>
    </row>
    <row r="132" spans="8:14" ht="15">
      <c r="H132" s="16"/>
      <c r="I132" s="16"/>
      <c r="K132" s="16"/>
      <c r="L132" s="16"/>
      <c r="M132" s="16"/>
      <c r="N132" s="16"/>
    </row>
    <row r="134" spans="8:14" ht="15">
      <c r="H134" s="16"/>
      <c r="I134" s="16"/>
      <c r="K134" s="16"/>
      <c r="L134" s="16"/>
      <c r="M134" s="16"/>
      <c r="N134" s="16"/>
    </row>
  </sheetData>
  <sheetProtection/>
  <autoFilter ref="A2:N13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girotto</dc:creator>
  <cp:keywords/>
  <dc:description/>
  <cp:lastModifiedBy>marco girotto</cp:lastModifiedBy>
  <dcterms:created xsi:type="dcterms:W3CDTF">2017-03-29T16:42:45Z</dcterms:created>
  <dcterms:modified xsi:type="dcterms:W3CDTF">2017-03-29T17:12:16Z</dcterms:modified>
  <cp:category/>
  <cp:version/>
  <cp:contentType/>
  <cp:contentStatus/>
</cp:coreProperties>
</file>